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1"/>
  </bookViews>
  <sheets>
    <sheet name="LCC, Pomivalni stroj" sheetId="1" r:id="rId1"/>
    <sheet name="Ekonomsko najugodnejša ponudba" sheetId="2" r:id="rId2"/>
  </sheets>
  <definedNames>
    <definedName name="_ftn1" localSheetId="1">'Ekonomsko najugodnejša ponudba'!#REF!</definedName>
    <definedName name="_ftn2" localSheetId="1">'Ekonomsko najugodnejša ponudba'!#REF!</definedName>
    <definedName name="_ftn3" localSheetId="1">'Ekonomsko najugodnejša ponudba'!#REF!</definedName>
    <definedName name="_ftnref1" localSheetId="1">'Ekonomsko najugodnejša ponudba'!#REF!</definedName>
    <definedName name="_ftnref2" localSheetId="1">'Ekonomsko najugodnejša ponudba'!#REF!</definedName>
    <definedName name="_ftnref3" localSheetId="1">'Ekonomsko najugodnejša ponudba'!#REF!</definedName>
  </definedNames>
  <calcPr fullCalcOnLoad="1"/>
</workbook>
</file>

<file path=xl/sharedStrings.xml><?xml version="1.0" encoding="utf-8"?>
<sst xmlns="http://schemas.openxmlformats.org/spreadsheetml/2006/main" count="416" uniqueCount="98">
  <si>
    <t>€</t>
  </si>
  <si>
    <t>€/kWh</t>
  </si>
  <si>
    <t>%</t>
  </si>
  <si>
    <t>Standard</t>
  </si>
  <si>
    <t>€/m3</t>
  </si>
  <si>
    <t>Proizvajalec</t>
  </si>
  <si>
    <t>Ponudba 1</t>
  </si>
  <si>
    <t>Ponudba 2</t>
  </si>
  <si>
    <t>Ponudba 3</t>
  </si>
  <si>
    <t>Ponudba 4</t>
  </si>
  <si>
    <t>Ponudba 5</t>
  </si>
  <si>
    <t>Ponudba 6</t>
  </si>
  <si>
    <t>Tehnični detajli in podatki</t>
  </si>
  <si>
    <t>Število naročenh naprav [število]</t>
  </si>
  <si>
    <t>Življenjska doba aparata, za LCC analizo [let]</t>
  </si>
  <si>
    <t>let</t>
  </si>
  <si>
    <t xml:space="preserve">Diskontna stopnja za LCC oceno [%] </t>
  </si>
  <si>
    <t>Nabavna cena (glede na ponudbo)</t>
  </si>
  <si>
    <t>Nabavna cena aparata [Euro/aparat]</t>
  </si>
  <si>
    <t>Cena vgradnje z materialom za aparat  [Euro/aparat]</t>
  </si>
  <si>
    <t>Skupni nabavni stroški na aparat [Euro/aparat]</t>
  </si>
  <si>
    <t>Stroški dostave [Euro/aparat]</t>
  </si>
  <si>
    <t>Stroški vzdrževanja aparat na leto</t>
  </si>
  <si>
    <t>Urna postavka za vzdrževanja&amp; servisiranje [Euro/uro]</t>
  </si>
  <si>
    <t>Skupni stroški vzdrževanja aparat na leto</t>
  </si>
  <si>
    <t>Cena električne energije [Euro/kWh]</t>
  </si>
  <si>
    <t>€/leto</t>
  </si>
  <si>
    <t>Primer</t>
  </si>
  <si>
    <t>Skupni stroški delovanja v letu</t>
  </si>
  <si>
    <t>Skupni stroški delovanja za vse aparate na leto [Euro/leto]</t>
  </si>
  <si>
    <t>€/št./leto</t>
  </si>
  <si>
    <t>Skupni stroški na aparat [Euro]</t>
  </si>
  <si>
    <t>Skupni stroški  za vse aparate [Euro]</t>
  </si>
  <si>
    <t>Tip/model pomivalnega stroja</t>
  </si>
  <si>
    <t>št.</t>
  </si>
  <si>
    <t xml:space="preserve">Število pogrinjkov [št.] </t>
  </si>
  <si>
    <t>Število pranj na leto[število/leto]</t>
  </si>
  <si>
    <t>Poraba vode za standardno obtežbo in pogoje [l/program]</t>
  </si>
  <si>
    <t>Poraba energije na program pranja za standardno obtežbo in pogoje [kWh/program]</t>
  </si>
  <si>
    <t>Skupni stroški vseh aparatov [Euro]</t>
  </si>
  <si>
    <t>Stroški porabe vode in energije aparat(a) na leto</t>
  </si>
  <si>
    <t>Cena vode [Euro/m3]</t>
  </si>
  <si>
    <t>Strošek pomivalnih sredstev na program pranja [Euro/program]</t>
  </si>
  <si>
    <t>Poraba energije aparata na leto (razen mirujočega stanja) [KWh/leto]</t>
  </si>
  <si>
    <t>Skupni stroški porabe vode in energije aparata na leto [Euro/leto]</t>
  </si>
  <si>
    <t>Stroški pralnih sredstev na leto</t>
  </si>
  <si>
    <t>Skupni stroški na pogrinjek [Euro/pogrinjek]</t>
  </si>
  <si>
    <t>Skupni stroški delovanja na pogrinjek [Euro/pogrinjek]</t>
  </si>
  <si>
    <t>Stroški pralnih sredstev aparata na leto [Euro/leto]</t>
  </si>
  <si>
    <t>Poraba vode aparata na leto [m3/leto]</t>
  </si>
  <si>
    <t>Stroški vode aparata na leto [Euro/leto]</t>
  </si>
  <si>
    <t>€/pogrinjek</t>
  </si>
  <si>
    <t>€/n/leto</t>
  </si>
  <si>
    <t>Skupni stroški delovanja na aparat letno [Euro/leto]</t>
  </si>
  <si>
    <t>[m3/leto]</t>
  </si>
  <si>
    <t>kWh/leto</t>
  </si>
  <si>
    <t>€/program</t>
  </si>
  <si>
    <t>Pristojbina v skladu z WEEE direktivo [€/napravo]</t>
  </si>
  <si>
    <t>Vzdrževanje in servisiranje naprave v enem letu [ur/napravo/leto]</t>
  </si>
  <si>
    <t>Stroški std. letnega vzdrževanja in servisiranja na aparat [Euro/napravo]</t>
  </si>
  <si>
    <t>Stroški energije na napravo na leto [Euro/leto]</t>
  </si>
  <si>
    <t>LCC v ekonomski dobi</t>
  </si>
  <si>
    <t>kWh/program</t>
  </si>
  <si>
    <t>l/program</t>
  </si>
  <si>
    <t>€/napravo</t>
  </si>
  <si>
    <t>n/leto</t>
  </si>
  <si>
    <t>ur/napr./leto</t>
  </si>
  <si>
    <t>€/napr./leto</t>
  </si>
  <si>
    <t>Opombe:</t>
  </si>
  <si>
    <t>Tehnični opis in ocena delovanja</t>
  </si>
  <si>
    <t>Skladnost z minimalnimi kriteriji [ne=0, da=1] 
Skladnost z minimalnimi kriteriji, ciljni kriteriji niso zahtevani = 2</t>
  </si>
  <si>
    <t>Skupno število točk za energijski/vodni kriterij (max 30)</t>
  </si>
  <si>
    <t>Skupno število točk za kriterij trajnosti (max 20)</t>
  </si>
  <si>
    <t>Skupno število točk za kriterij hrupa (max 5)</t>
  </si>
  <si>
    <t>Skupno število točk za ostale kriterije (max 20)</t>
  </si>
  <si>
    <t>Skupno število točk za ekološki kriterij (max 25)</t>
  </si>
  <si>
    <t>Skupno število točk za ciljne kriterije</t>
  </si>
  <si>
    <t>Skupno število točk - energijski/vodni/trajnost/okoljski kriteriji</t>
  </si>
  <si>
    <t>Skupno število točk - kriteriji za hrup in ostali kriteriji</t>
  </si>
  <si>
    <t>Delež energijskih/vodnih/trajnostnih/okoljskih kriterijev</t>
  </si>
  <si>
    <t>Skupno število točk za delovanje</t>
  </si>
  <si>
    <t>Dejanska življenska doba za LCC oceno</t>
  </si>
  <si>
    <t>Dejanska diskontna stopnja za LCC oceno</t>
  </si>
  <si>
    <t>LCC z diskontno stopnjo v dejanski življenski dobi</t>
  </si>
  <si>
    <t>Doba garancijskega servisiranje brez dodatnih stroškov (leta)</t>
  </si>
  <si>
    <t>LCC v dejanski življenski dobi, upoštevajoč diskontno stopnjo ter dobo garancijskega servisiranja (Euro)</t>
  </si>
  <si>
    <t>Ekonomska ocena (delovanje/LCC)</t>
  </si>
  <si>
    <t xml:space="preserve">    ter z upoštevanjem delovanja naprave, določenim v tehničnem opisu</t>
  </si>
  <si>
    <t>2. Vsaka ponudba mora ustrezati minimalnim kriterijem tehničnega opisa (da=1) , če je tako zahtevano. Vsaka ponudba, ki ne ustreza, se avtomatsko zavrne (ne=0)</t>
  </si>
  <si>
    <t xml:space="preserve">    Če ponudba ustreza minimalnim kriterijem, ciljni kriteriji pa niso postavljeni, se vrednost nastavi = 2</t>
  </si>
  <si>
    <t>3. V stolpcu Ponudba 1 je nastavljena standardna vrednost za energijsko/ekološko/trajnostno delovanje, katera je avtomatsko privzeta v stolpcih ostalih ponudb.</t>
  </si>
  <si>
    <t xml:space="preserve">     Ko je enkrat nastavljena, se ne sme popravljati na posameznih mestih</t>
  </si>
  <si>
    <t>4. Vrednost delovanja za vsako ponudbo se lahko vstavi v sive celice. Bele celice se računajo avtomatsko in se jih ne sme prepisati.</t>
  </si>
  <si>
    <t xml:space="preserve">1. Tabela je veljavna za ugotovitev najboljše ekonomske ponudbe z upoštevanjem življenskih stroškov (LCC), izračunanih v obrazcu "LCC, Pomivalni stroji" </t>
  </si>
  <si>
    <t>1. Tehnični podatki za posamezne naprave se vstavijo v sive celice, povzeti morajo biti po ustrezni tehnični dokumentaciji</t>
  </si>
  <si>
    <t>2. Tabela je veljavna za ekonomski izračun pomivalnega stroja.</t>
  </si>
  <si>
    <t>3. Podatki, kot npr. stroški energije ali pričakovana življenjska doba se lahko razlikujejo od danih vrednosti in se lahko popravijo</t>
  </si>
  <si>
    <t>4. LCC - stroški v življenjski dobi = nabavni stroški + (PWF*letni stroški delovanja) v življenjski dobi naprave, PWF = faktor trenutne vrednosti</t>
  </si>
</sst>
</file>

<file path=xl/styles.xml><?xml version="1.0" encoding="utf-8"?>
<styleSheet xmlns="http://schemas.openxmlformats.org/spreadsheetml/2006/main">
  <numFmts count="5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#,##0.00000"/>
    <numFmt numFmtId="198" formatCode="#,##0.0"/>
    <numFmt numFmtId="199" formatCode="#,##0.00_ ;[Red]\-#,##0.00\ "/>
    <numFmt numFmtId="200" formatCode="0.000"/>
    <numFmt numFmtId="201" formatCode="#,##0.000"/>
    <numFmt numFmtId="202" formatCode="#,##0.0000"/>
    <numFmt numFmtId="203" formatCode="0.0000"/>
    <numFmt numFmtId="204" formatCode="&quot;Tak&quot;;&quot;Tak&quot;;&quot;Nie&quot;"/>
    <numFmt numFmtId="205" formatCode="&quot;Prawda&quot;;&quot;Prawda&quot;;&quot;Fałsz&quot;"/>
    <numFmt numFmtId="206" formatCode="&quot;Włączone&quot;;&quot;Włączone&quot;;&quot;Wyłączone&quot;"/>
    <numFmt numFmtId="207" formatCode="[$€-2]\ #,##0.00_);[Red]\([$€-2]\ #,##0.00\)"/>
  </numFmts>
  <fonts count="2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23"/>
      <name val="Arial"/>
      <family val="2"/>
    </font>
    <font>
      <sz val="10"/>
      <color indexed="23"/>
      <name val="Arial Narrow"/>
      <family val="2"/>
    </font>
    <font>
      <b/>
      <i/>
      <sz val="11"/>
      <name val="Arial Narrow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23"/>
      <name val="Arial"/>
      <family val="2"/>
    </font>
    <font>
      <b/>
      <sz val="11"/>
      <name val="Arial Narrow"/>
      <family val="2"/>
    </font>
    <font>
      <sz val="11"/>
      <color indexed="23"/>
      <name val="Arial Narrow"/>
      <family val="2"/>
    </font>
    <font>
      <sz val="11"/>
      <name val="Arial Narrow"/>
      <family val="2"/>
    </font>
    <font>
      <b/>
      <sz val="11"/>
      <color indexed="23"/>
      <name val="Arial"/>
      <family val="2"/>
    </font>
    <font>
      <b/>
      <sz val="11"/>
      <color indexed="23"/>
      <name val="Arial Narrow"/>
      <family val="2"/>
    </font>
    <font>
      <b/>
      <sz val="11"/>
      <name val="Arial"/>
      <family val="2"/>
    </font>
    <font>
      <b/>
      <i/>
      <sz val="10"/>
      <name val="Arial Narrow"/>
      <family val="2"/>
    </font>
    <font>
      <b/>
      <i/>
      <sz val="10"/>
      <color indexed="2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3" fontId="0" fillId="2" borderId="1" xfId="0" applyNumberFormat="1" applyFont="1" applyFill="1" applyBorder="1" applyAlignment="1" applyProtection="1">
      <alignment horizontal="center"/>
      <protection locked="0"/>
    </xf>
    <xf numFmtId="2" fontId="6" fillId="0" borderId="2" xfId="0" applyNumberFormat="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1" fontId="0" fillId="2" borderId="6" xfId="0" applyNumberFormat="1" applyFont="1" applyFill="1" applyBorder="1" applyAlignment="1" applyProtection="1">
      <alignment horizontal="center" vertical="center"/>
      <protection locked="0"/>
    </xf>
    <xf numFmtId="1" fontId="6" fillId="0" borderId="7" xfId="0" applyNumberFormat="1" applyFont="1" applyFill="1" applyBorder="1" applyAlignment="1" applyProtection="1">
      <alignment horizontal="left" vertical="center"/>
      <protection hidden="1"/>
    </xf>
    <xf numFmtId="1" fontId="6" fillId="0" borderId="8" xfId="0" applyNumberFormat="1" applyFont="1" applyFill="1" applyBorder="1" applyAlignment="1" applyProtection="1">
      <alignment horizontal="center" vertical="center"/>
      <protection hidden="1"/>
    </xf>
    <xf numFmtId="1" fontId="6" fillId="0" borderId="2" xfId="0" applyNumberFormat="1" applyFont="1" applyFill="1" applyBorder="1" applyAlignment="1" applyProtection="1">
      <alignment horizontal="left" vertical="center"/>
      <protection hidden="1"/>
    </xf>
    <xf numFmtId="1" fontId="6" fillId="0" borderId="8" xfId="0" applyNumberFormat="1" applyFont="1" applyFill="1" applyBorder="1" applyAlignment="1" applyProtection="1">
      <alignment horizontal="left" vertical="center"/>
      <protection hidden="1"/>
    </xf>
    <xf numFmtId="3" fontId="6" fillId="0" borderId="7" xfId="0" applyNumberFormat="1" applyFont="1" applyFill="1" applyBorder="1" applyAlignment="1" applyProtection="1">
      <alignment horizontal="left" vertical="center"/>
      <protection hidden="1"/>
    </xf>
    <xf numFmtId="3" fontId="0" fillId="2" borderId="6" xfId="0" applyNumberFormat="1" applyFont="1" applyFill="1" applyBorder="1" applyAlignment="1" applyProtection="1">
      <alignment horizontal="center" vertical="center"/>
      <protection locked="0"/>
    </xf>
    <xf numFmtId="3" fontId="0" fillId="2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9" xfId="0" applyNumberFormat="1" applyFont="1" applyFill="1" applyBorder="1" applyAlignment="1" applyProtection="1">
      <alignment horizontal="center" vertical="center"/>
      <protection hidden="1"/>
    </xf>
    <xf numFmtId="2" fontId="6" fillId="0" borderId="10" xfId="0" applyNumberFormat="1" applyFont="1" applyFill="1" applyBorder="1" applyAlignment="1" applyProtection="1">
      <alignment horizontal="left" vertical="center"/>
      <protection hidden="1"/>
    </xf>
    <xf numFmtId="3" fontId="0" fillId="0" borderId="6" xfId="0" applyNumberFormat="1" applyFont="1" applyFill="1" applyBorder="1" applyAlignment="1" applyProtection="1">
      <alignment horizontal="center" vertical="center"/>
      <protection hidden="1"/>
    </xf>
    <xf numFmtId="2" fontId="6" fillId="0" borderId="7" xfId="0" applyNumberFormat="1" applyFont="1" applyFill="1" applyBorder="1" applyAlignment="1" applyProtection="1">
      <alignment horizontal="left" vertical="center"/>
      <protection hidden="1"/>
    </xf>
    <xf numFmtId="4" fontId="0" fillId="0" borderId="1" xfId="0" applyNumberFormat="1" applyFont="1" applyFill="1" applyBorder="1" applyAlignment="1" applyProtection="1">
      <alignment horizontal="center" vertical="center"/>
      <protection hidden="1"/>
    </xf>
    <xf numFmtId="196" fontId="6" fillId="0" borderId="2" xfId="0" applyNumberFormat="1" applyFont="1" applyFill="1" applyBorder="1" applyAlignment="1" applyProtection="1">
      <alignment vertical="center"/>
      <protection hidden="1"/>
    </xf>
    <xf numFmtId="3" fontId="0" fillId="2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right" vertical="center" wrapText="1"/>
      <protection hidden="1"/>
    </xf>
    <xf numFmtId="2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vertical="center"/>
      <protection hidden="1"/>
    </xf>
    <xf numFmtId="1" fontId="7" fillId="0" borderId="13" xfId="0" applyNumberFormat="1" applyFont="1" applyFill="1" applyBorder="1" applyAlignment="1" applyProtection="1">
      <alignment horizontal="left" vertical="center"/>
      <protection hidden="1"/>
    </xf>
    <xf numFmtId="0" fontId="6" fillId="0" borderId="14" xfId="0" applyFont="1" applyFill="1" applyBorder="1" applyAlignment="1" applyProtection="1">
      <alignment horizontal="right" vertical="center" wrapText="1"/>
      <protection hidden="1"/>
    </xf>
    <xf numFmtId="0" fontId="3" fillId="0" borderId="9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Fill="1" applyBorder="1" applyAlignment="1" applyProtection="1">
      <alignment horizontal="right" vertical="center" wrapText="1"/>
      <protection hidden="1"/>
    </xf>
    <xf numFmtId="0" fontId="6" fillId="0" borderId="1" xfId="0" applyFont="1" applyFill="1" applyBorder="1" applyAlignment="1" applyProtection="1">
      <alignment horizontal="right" vertical="center" wrapText="1"/>
      <protection hidden="1"/>
    </xf>
    <xf numFmtId="0" fontId="7" fillId="0" borderId="6" xfId="0" applyFont="1" applyFill="1" applyBorder="1" applyAlignment="1" applyProtection="1">
      <alignment horizontal="right" vertical="center" wrapText="1"/>
      <protection hidden="1"/>
    </xf>
    <xf numFmtId="0" fontId="6" fillId="0" borderId="3" xfId="0" applyFont="1" applyFill="1" applyBorder="1" applyAlignment="1" applyProtection="1">
      <alignment horizontal="right" vertical="center" wrapText="1"/>
      <protection hidden="1"/>
    </xf>
    <xf numFmtId="0" fontId="7" fillId="0" borderId="11" xfId="0" applyFont="1" applyFill="1" applyBorder="1" applyAlignment="1" applyProtection="1">
      <alignment horizontal="right" vertical="center" wrapText="1"/>
      <protection hidden="1"/>
    </xf>
    <xf numFmtId="0" fontId="6" fillId="0" borderId="1" xfId="0" applyFont="1" applyFill="1" applyBorder="1" applyAlignment="1" applyProtection="1">
      <alignment horizontal="right" wrapText="1"/>
      <protection hidden="1"/>
    </xf>
    <xf numFmtId="2" fontId="6" fillId="0" borderId="17" xfId="0" applyNumberFormat="1" applyFont="1" applyFill="1" applyBorder="1" applyAlignment="1" applyProtection="1">
      <alignment horizontal="left"/>
      <protection hidden="1"/>
    </xf>
    <xf numFmtId="1" fontId="3" fillId="0" borderId="14" xfId="0" applyNumberFormat="1" applyFont="1" applyFill="1" applyBorder="1" applyAlignment="1" applyProtection="1">
      <alignment horizontal="center" vertical="center"/>
      <protection hidden="1"/>
    </xf>
    <xf numFmtId="4" fontId="0" fillId="0" borderId="16" xfId="0" applyNumberFormat="1" applyFont="1" applyFill="1" applyBorder="1" applyAlignment="1" applyProtection="1">
      <alignment horizontal="center"/>
      <protection hidden="1"/>
    </xf>
    <xf numFmtId="1" fontId="3" fillId="0" borderId="15" xfId="0" applyNumberFormat="1" applyFont="1" applyFill="1" applyBorder="1" applyAlignment="1" applyProtection="1">
      <alignment horizontal="center" vertical="center"/>
      <protection hidden="1"/>
    </xf>
    <xf numFmtId="1" fontId="7" fillId="0" borderId="18" xfId="0" applyNumberFormat="1" applyFont="1" applyFill="1" applyBorder="1" applyAlignment="1" applyProtection="1">
      <alignment horizontal="left" vertical="center"/>
      <protection hidden="1"/>
    </xf>
    <xf numFmtId="1" fontId="3" fillId="0" borderId="16" xfId="0" applyNumberFormat="1" applyFont="1" applyFill="1" applyBorder="1" applyAlignment="1" applyProtection="1">
      <alignment horizontal="center" vertical="center"/>
      <protection hidden="1"/>
    </xf>
    <xf numFmtId="1" fontId="7" fillId="0" borderId="17" xfId="0" applyNumberFormat="1" applyFont="1" applyFill="1" applyBorder="1" applyAlignment="1" applyProtection="1">
      <alignment horizontal="left" vertical="center"/>
      <protection hidden="1"/>
    </xf>
    <xf numFmtId="1" fontId="7" fillId="0" borderId="19" xfId="0" applyNumberFormat="1" applyFont="1" applyFill="1" applyBorder="1" applyAlignment="1" applyProtection="1">
      <alignment horizontal="left" vertical="center"/>
      <protection hidden="1"/>
    </xf>
    <xf numFmtId="196" fontId="7" fillId="0" borderId="17" xfId="0" applyNumberFormat="1" applyFont="1" applyFill="1" applyBorder="1" applyAlignment="1" applyProtection="1">
      <alignment horizontal="left" vertical="center"/>
      <protection hidden="1"/>
    </xf>
    <xf numFmtId="3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2" fontId="9" fillId="0" borderId="0" xfId="0" applyNumberFormat="1" applyFont="1" applyAlignment="1" applyProtection="1">
      <alignment horizontal="left"/>
      <protection hidden="1"/>
    </xf>
    <xf numFmtId="2" fontId="0" fillId="0" borderId="0" xfId="0" applyNumberFormat="1" applyFont="1" applyAlignment="1" applyProtection="1">
      <alignment horizontal="left"/>
      <protection hidden="1"/>
    </xf>
    <xf numFmtId="2" fontId="6" fillId="0" borderId="0" xfId="0" applyNumberFormat="1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0" fillId="0" borderId="6" xfId="0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1" fontId="6" fillId="0" borderId="20" xfId="0" applyNumberFormat="1" applyFont="1" applyFill="1" applyBorder="1" applyAlignment="1" applyProtection="1">
      <alignment horizontal="center" vertical="center"/>
      <protection hidden="1"/>
    </xf>
    <xf numFmtId="1" fontId="6" fillId="0" borderId="2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ont="1" applyBorder="1" applyAlignment="1" applyProtection="1">
      <alignment vertical="center"/>
      <protection hidden="1"/>
    </xf>
    <xf numFmtId="1" fontId="0" fillId="0" borderId="0" xfId="0" applyNumberFormat="1" applyFont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right" vertical="center" wrapText="1"/>
      <protection hidden="1"/>
    </xf>
    <xf numFmtId="0" fontId="6" fillId="0" borderId="6" xfId="0" applyFont="1" applyFill="1" applyBorder="1" applyAlignment="1" applyProtection="1">
      <alignment horizontal="right" wrapText="1"/>
      <protection hidden="1"/>
    </xf>
    <xf numFmtId="3" fontId="0" fillId="0" borderId="6" xfId="0" applyNumberFormat="1" applyFont="1" applyFill="1" applyBorder="1" applyAlignment="1" applyProtection="1">
      <alignment horizontal="center"/>
      <protection locked="0"/>
    </xf>
    <xf numFmtId="2" fontId="6" fillId="0" borderId="7" xfId="0" applyNumberFormat="1" applyFont="1" applyFill="1" applyBorder="1" applyAlignment="1" applyProtection="1">
      <alignment horizontal="left"/>
      <protection hidden="1"/>
    </xf>
    <xf numFmtId="196" fontId="3" fillId="0" borderId="0" xfId="0" applyNumberFormat="1" applyFont="1" applyFill="1" applyBorder="1" applyAlignment="1" applyProtection="1">
      <alignment vertical="center"/>
      <protection hidden="1"/>
    </xf>
    <xf numFmtId="0" fontId="10" fillId="3" borderId="22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14" fillId="4" borderId="22" xfId="0" applyFont="1" applyFill="1" applyBorder="1" applyAlignment="1" applyProtection="1">
      <alignment horizontal="right"/>
      <protection hidden="1"/>
    </xf>
    <xf numFmtId="196" fontId="13" fillId="0" borderId="9" xfId="0" applyNumberFormat="1" applyFont="1" applyFill="1" applyBorder="1" applyAlignment="1" applyProtection="1">
      <alignment/>
      <protection hidden="1"/>
    </xf>
    <xf numFmtId="196" fontId="15" fillId="0" borderId="10" xfId="0" applyNumberFormat="1" applyFont="1" applyFill="1" applyBorder="1" applyAlignment="1" applyProtection="1">
      <alignment horizontal="center"/>
      <protection hidden="1"/>
    </xf>
    <xf numFmtId="196" fontId="12" fillId="0" borderId="9" xfId="0" applyNumberFormat="1" applyFont="1" applyFill="1" applyBorder="1" applyAlignment="1" applyProtection="1">
      <alignment/>
      <protection hidden="1"/>
    </xf>
    <xf numFmtId="196" fontId="16" fillId="0" borderId="10" xfId="0" applyNumberFormat="1" applyFont="1" applyFill="1" applyBorder="1" applyAlignment="1" applyProtection="1">
      <alignment horizontal="center"/>
      <protection hidden="1"/>
    </xf>
    <xf numFmtId="0" fontId="16" fillId="4" borderId="23" xfId="0" applyFont="1" applyFill="1" applyBorder="1" applyAlignment="1" applyProtection="1">
      <alignment horizontal="right"/>
      <protection hidden="1"/>
    </xf>
    <xf numFmtId="3" fontId="13" fillId="0" borderId="1" xfId="0" applyNumberFormat="1" applyFont="1" applyFill="1" applyBorder="1" applyAlignment="1" applyProtection="1">
      <alignment horizontal="right"/>
      <protection hidden="1"/>
    </xf>
    <xf numFmtId="3" fontId="15" fillId="0" borderId="8" xfId="0" applyNumberFormat="1" applyFont="1" applyFill="1" applyBorder="1" applyAlignment="1" applyProtection="1">
      <alignment horizontal="left"/>
      <protection hidden="1"/>
    </xf>
    <xf numFmtId="3" fontId="12" fillId="2" borderId="1" xfId="0" applyNumberFormat="1" applyFont="1" applyFill="1" applyBorder="1" applyAlignment="1" applyProtection="1">
      <alignment/>
      <protection locked="0"/>
    </xf>
    <xf numFmtId="3" fontId="16" fillId="0" borderId="8" xfId="0" applyNumberFormat="1" applyFont="1" applyFill="1" applyBorder="1" applyAlignment="1" applyProtection="1">
      <alignment horizontal="left"/>
      <protection hidden="1"/>
    </xf>
    <xf numFmtId="3" fontId="12" fillId="0" borderId="1" xfId="0" applyNumberFormat="1" applyFont="1" applyFill="1" applyBorder="1" applyAlignment="1" applyProtection="1">
      <alignment horizontal="right"/>
      <protection hidden="1"/>
    </xf>
    <xf numFmtId="3" fontId="16" fillId="0" borderId="2" xfId="0" applyNumberFormat="1" applyFont="1" applyFill="1" applyBorder="1" applyAlignment="1" applyProtection="1">
      <alignment horizontal="left"/>
      <protection hidden="1"/>
    </xf>
    <xf numFmtId="0" fontId="16" fillId="4" borderId="24" xfId="0" applyFont="1" applyFill="1" applyBorder="1" applyAlignment="1" applyProtection="1">
      <alignment horizontal="right"/>
      <protection hidden="1"/>
    </xf>
    <xf numFmtId="4" fontId="17" fillId="5" borderId="1" xfId="0" applyNumberFormat="1" applyFont="1" applyFill="1" applyBorder="1" applyAlignment="1" applyProtection="1">
      <alignment horizontal="right"/>
      <protection hidden="1"/>
    </xf>
    <xf numFmtId="4" fontId="12" fillId="2" borderId="1" xfId="0" applyNumberFormat="1" applyFont="1" applyFill="1" applyBorder="1" applyAlignment="1" applyProtection="1">
      <alignment/>
      <protection locked="0"/>
    </xf>
    <xf numFmtId="196" fontId="13" fillId="2" borderId="15" xfId="0" applyNumberFormat="1" applyFont="1" applyFill="1" applyBorder="1" applyAlignment="1" applyProtection="1">
      <alignment/>
      <protection locked="0"/>
    </xf>
    <xf numFmtId="196" fontId="12" fillId="2" borderId="1" xfId="0" applyNumberFormat="1" applyFont="1" applyFill="1" applyBorder="1" applyAlignment="1" applyProtection="1">
      <alignment/>
      <protection locked="0"/>
    </xf>
    <xf numFmtId="196" fontId="12" fillId="0" borderId="25" xfId="0" applyNumberFormat="1" applyFont="1" applyFill="1" applyBorder="1" applyAlignment="1" applyProtection="1">
      <alignment/>
      <protection hidden="1"/>
    </xf>
    <xf numFmtId="2" fontId="13" fillId="2" borderId="15" xfId="0" applyNumberFormat="1" applyFont="1" applyFill="1" applyBorder="1" applyAlignment="1" applyProtection="1">
      <alignment/>
      <protection locked="0"/>
    </xf>
    <xf numFmtId="3" fontId="15" fillId="0" borderId="2" xfId="0" applyNumberFormat="1" applyFont="1" applyFill="1" applyBorder="1" applyAlignment="1" applyProtection="1">
      <alignment horizontal="left"/>
      <protection hidden="1"/>
    </xf>
    <xf numFmtId="2" fontId="12" fillId="2" borderId="15" xfId="0" applyNumberFormat="1" applyFont="1" applyFill="1" applyBorder="1" applyAlignment="1" applyProtection="1">
      <alignment/>
      <protection locked="0"/>
    </xf>
    <xf numFmtId="0" fontId="16" fillId="4" borderId="26" xfId="0" applyFont="1" applyFill="1" applyBorder="1" applyAlignment="1" applyProtection="1">
      <alignment horizontal="right"/>
      <protection hidden="1"/>
    </xf>
    <xf numFmtId="2" fontId="17" fillId="0" borderId="15" xfId="0" applyNumberFormat="1" applyFont="1" applyFill="1" applyBorder="1" applyAlignment="1" applyProtection="1">
      <alignment horizontal="right"/>
      <protection hidden="1"/>
    </xf>
    <xf numFmtId="3" fontId="18" fillId="0" borderId="2" xfId="0" applyNumberFormat="1" applyFont="1" applyFill="1" applyBorder="1" applyAlignment="1" applyProtection="1">
      <alignment horizontal="left"/>
      <protection hidden="1"/>
    </xf>
    <xf numFmtId="2" fontId="19" fillId="0" borderId="15" xfId="0" applyNumberFormat="1" applyFont="1" applyFill="1" applyBorder="1" applyAlignment="1" applyProtection="1">
      <alignment horizontal="right"/>
      <protection hidden="1"/>
    </xf>
    <xf numFmtId="3" fontId="14" fillId="0" borderId="2" xfId="0" applyNumberFormat="1" applyFont="1" applyFill="1" applyBorder="1" applyAlignment="1" applyProtection="1">
      <alignment horizontal="left"/>
      <protection hidden="1"/>
    </xf>
    <xf numFmtId="2" fontId="19" fillId="0" borderId="11" xfId="0" applyNumberFormat="1" applyFont="1" applyFill="1" applyBorder="1" applyAlignment="1" applyProtection="1">
      <alignment horizontal="right"/>
      <protection hidden="1"/>
    </xf>
    <xf numFmtId="3" fontId="14" fillId="0" borderId="17" xfId="0" applyNumberFormat="1" applyFont="1" applyFill="1" applyBorder="1" applyAlignment="1" applyProtection="1">
      <alignment horizontal="left"/>
      <protection hidden="1"/>
    </xf>
    <xf numFmtId="0" fontId="16" fillId="4" borderId="23" xfId="0" applyFont="1" applyFill="1" applyBorder="1" applyAlignment="1" applyProtection="1">
      <alignment horizontal="right" wrapText="1"/>
      <protection hidden="1"/>
    </xf>
    <xf numFmtId="2" fontId="13" fillId="0" borderId="1" xfId="0" applyNumberFormat="1" applyFont="1" applyFill="1" applyBorder="1" applyAlignment="1" applyProtection="1">
      <alignment horizontal="right"/>
      <protection hidden="1"/>
    </xf>
    <xf numFmtId="2" fontId="12" fillId="2" borderId="1" xfId="0" applyNumberFormat="1" applyFont="1" applyFill="1" applyBorder="1" applyAlignment="1" applyProtection="1">
      <alignment horizontal="right"/>
      <protection locked="0"/>
    </xf>
    <xf numFmtId="2" fontId="12" fillId="0" borderId="1" xfId="0" applyNumberFormat="1" applyFont="1" applyFill="1" applyBorder="1" applyAlignment="1" applyProtection="1">
      <alignment horizontal="right"/>
      <protection hidden="1"/>
    </xf>
    <xf numFmtId="2" fontId="12" fillId="2" borderId="1" xfId="0" applyNumberFormat="1" applyFont="1" applyFill="1" applyBorder="1" applyAlignment="1" applyProtection="1">
      <alignment/>
      <protection locked="0"/>
    </xf>
    <xf numFmtId="4" fontId="17" fillId="0" borderId="1" xfId="0" applyNumberFormat="1" applyFont="1" applyFill="1" applyBorder="1" applyAlignment="1" applyProtection="1">
      <alignment horizontal="right"/>
      <protection hidden="1"/>
    </xf>
    <xf numFmtId="4" fontId="19" fillId="0" borderId="1" xfId="0" applyNumberFormat="1" applyFont="1" applyFill="1" applyBorder="1" applyAlignment="1" applyProtection="1">
      <alignment horizontal="right"/>
      <protection hidden="1"/>
    </xf>
    <xf numFmtId="2" fontId="13" fillId="2" borderId="1" xfId="0" applyNumberFormat="1" applyFont="1" applyFill="1" applyBorder="1" applyAlignment="1" applyProtection="1">
      <alignment horizontal="right"/>
      <protection locked="0"/>
    </xf>
    <xf numFmtId="4" fontId="12" fillId="2" borderId="1" xfId="0" applyNumberFormat="1" applyFont="1" applyFill="1" applyBorder="1" applyAlignment="1" applyProtection="1">
      <alignment horizontal="right"/>
      <protection locked="0"/>
    </xf>
    <xf numFmtId="4" fontId="13" fillId="0" borderId="1" xfId="0" applyNumberFormat="1" applyFont="1" applyFill="1" applyBorder="1" applyAlignment="1" applyProtection="1">
      <alignment horizontal="right"/>
      <protection hidden="1"/>
    </xf>
    <xf numFmtId="4" fontId="12" fillId="0" borderId="1" xfId="0" applyNumberFormat="1" applyFont="1" applyFill="1" applyBorder="1" applyAlignment="1" applyProtection="1">
      <alignment horizontal="right"/>
      <protection hidden="1"/>
    </xf>
    <xf numFmtId="4" fontId="13" fillId="0" borderId="15" xfId="0" applyNumberFormat="1" applyFont="1" applyFill="1" applyBorder="1" applyAlignment="1" applyProtection="1">
      <alignment horizontal="right"/>
      <protection hidden="1"/>
    </xf>
    <xf numFmtId="4" fontId="12" fillId="0" borderId="15" xfId="0" applyNumberFormat="1" applyFont="1" applyFill="1" applyBorder="1" applyAlignment="1" applyProtection="1">
      <alignment horizontal="right"/>
      <protection hidden="1"/>
    </xf>
    <xf numFmtId="4" fontId="17" fillId="0" borderId="11" xfId="0" applyNumberFormat="1" applyFont="1" applyFill="1" applyBorder="1" applyAlignment="1" applyProtection="1">
      <alignment horizontal="right"/>
      <protection hidden="1"/>
    </xf>
    <xf numFmtId="3" fontId="18" fillId="0" borderId="12" xfId="0" applyNumberFormat="1" applyFont="1" applyFill="1" applyBorder="1" applyAlignment="1" applyProtection="1">
      <alignment horizontal="left"/>
      <protection hidden="1"/>
    </xf>
    <xf numFmtId="4" fontId="19" fillId="0" borderId="11" xfId="0" applyNumberFormat="1" applyFont="1" applyFill="1" applyBorder="1" applyAlignment="1" applyProtection="1">
      <alignment horizontal="right"/>
      <protection hidden="1"/>
    </xf>
    <xf numFmtId="3" fontId="14" fillId="0" borderId="12" xfId="0" applyNumberFormat="1" applyFont="1" applyFill="1" applyBorder="1" applyAlignment="1" applyProtection="1">
      <alignment horizontal="left"/>
      <protection hidden="1"/>
    </xf>
    <xf numFmtId="0" fontId="16" fillId="4" borderId="27" xfId="0" applyFont="1" applyFill="1" applyBorder="1" applyAlignment="1" applyProtection="1">
      <alignment horizontal="right"/>
      <protection hidden="1"/>
    </xf>
    <xf numFmtId="4" fontId="13" fillId="0" borderId="16" xfId="0" applyNumberFormat="1" applyFont="1" applyFill="1" applyBorder="1" applyAlignment="1" applyProtection="1">
      <alignment horizontal="right"/>
      <protection hidden="1"/>
    </xf>
    <xf numFmtId="3" fontId="15" fillId="0" borderId="17" xfId="0" applyNumberFormat="1" applyFont="1" applyFill="1" applyBorder="1" applyAlignment="1" applyProtection="1">
      <alignment horizontal="left"/>
      <protection hidden="1"/>
    </xf>
    <xf numFmtId="4" fontId="12" fillId="0" borderId="16" xfId="0" applyNumberFormat="1" applyFont="1" applyFill="1" applyBorder="1" applyAlignment="1" applyProtection="1">
      <alignment horizontal="right"/>
      <protection hidden="1"/>
    </xf>
    <xf numFmtId="3" fontId="16" fillId="0" borderId="17" xfId="0" applyNumberFormat="1" applyFont="1" applyFill="1" applyBorder="1" applyAlignment="1" applyProtection="1">
      <alignment horizontal="left"/>
      <protection hidden="1"/>
    </xf>
    <xf numFmtId="0" fontId="16" fillId="4" borderId="28" xfId="0" applyFont="1" applyFill="1" applyBorder="1" applyAlignment="1" applyProtection="1">
      <alignment horizontal="right"/>
      <protection hidden="1"/>
    </xf>
    <xf numFmtId="201" fontId="13" fillId="0" borderId="1" xfId="0" applyNumberFormat="1" applyFont="1" applyFill="1" applyBorder="1" applyAlignment="1" applyProtection="1">
      <alignment horizontal="right"/>
      <protection hidden="1"/>
    </xf>
    <xf numFmtId="201" fontId="12" fillId="0" borderId="16" xfId="0" applyNumberFormat="1" applyFont="1" applyFill="1" applyBorder="1" applyAlignment="1" applyProtection="1">
      <alignment horizontal="right"/>
      <protection hidden="1"/>
    </xf>
    <xf numFmtId="4" fontId="17" fillId="0" borderId="1" xfId="0" applyNumberFormat="1" applyFont="1" applyFill="1" applyBorder="1" applyAlignment="1" applyProtection="1">
      <alignment horizontal="right"/>
      <protection hidden="1"/>
    </xf>
    <xf numFmtId="4" fontId="19" fillId="0" borderId="1" xfId="0" applyNumberFormat="1" applyFont="1" applyFill="1" applyBorder="1" applyAlignment="1" applyProtection="1">
      <alignment horizontal="right"/>
      <protection hidden="1"/>
    </xf>
    <xf numFmtId="0" fontId="14" fillId="3" borderId="24" xfId="0" applyFont="1" applyFill="1" applyBorder="1" applyAlignment="1" applyProtection="1">
      <alignment horizontal="right"/>
      <protection hidden="1"/>
    </xf>
    <xf numFmtId="201" fontId="17" fillId="0" borderId="1" xfId="0" applyNumberFormat="1" applyFont="1" applyFill="1" applyBorder="1" applyAlignment="1" applyProtection="1">
      <alignment horizontal="right"/>
      <protection hidden="1"/>
    </xf>
    <xf numFmtId="201" fontId="19" fillId="0" borderId="14" xfId="0" applyNumberFormat="1" applyFont="1" applyFill="1" applyBorder="1" applyAlignment="1" applyProtection="1">
      <alignment horizontal="right"/>
      <protection hidden="1"/>
    </xf>
    <xf numFmtId="4" fontId="17" fillId="0" borderId="16" xfId="0" applyNumberFormat="1" applyFont="1" applyFill="1" applyBorder="1" applyAlignment="1" applyProtection="1">
      <alignment horizontal="right"/>
      <protection hidden="1"/>
    </xf>
    <xf numFmtId="3" fontId="18" fillId="0" borderId="17" xfId="0" applyNumberFormat="1" applyFont="1" applyFill="1" applyBorder="1" applyAlignment="1" applyProtection="1">
      <alignment horizontal="left"/>
      <protection hidden="1"/>
    </xf>
    <xf numFmtId="4" fontId="19" fillId="0" borderId="16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 wrapText="1"/>
      <protection hidden="1"/>
    </xf>
    <xf numFmtId="199" fontId="13" fillId="0" borderId="0" xfId="0" applyNumberFormat="1" applyFont="1" applyAlignment="1" applyProtection="1">
      <alignment horizontal="center"/>
      <protection hidden="1"/>
    </xf>
    <xf numFmtId="0" fontId="20" fillId="3" borderId="26" xfId="0" applyFont="1" applyFill="1" applyBorder="1" applyAlignment="1" applyProtection="1">
      <alignment horizontal="right"/>
      <protection hidden="1"/>
    </xf>
    <xf numFmtId="0" fontId="20" fillId="3" borderId="28" xfId="0" applyFont="1" applyFill="1" applyBorder="1" applyAlignment="1" applyProtection="1">
      <alignment horizontal="right"/>
      <protection hidden="1"/>
    </xf>
    <xf numFmtId="0" fontId="7" fillId="4" borderId="22" xfId="0" applyFont="1" applyFill="1" applyBorder="1" applyAlignment="1" applyProtection="1">
      <alignment horizontal="right"/>
      <protection hidden="1"/>
    </xf>
    <xf numFmtId="0" fontId="6" fillId="4" borderId="23" xfId="0" applyFont="1" applyFill="1" applyBorder="1" applyAlignment="1" applyProtection="1">
      <alignment horizontal="right"/>
      <protection hidden="1"/>
    </xf>
    <xf numFmtId="0" fontId="6" fillId="4" borderId="26" xfId="0" applyFont="1" applyFill="1" applyBorder="1" applyAlignment="1" applyProtection="1">
      <alignment horizontal="right"/>
      <protection hidden="1"/>
    </xf>
    <xf numFmtId="0" fontId="7" fillId="4" borderId="26" xfId="0" applyFont="1" applyFill="1" applyBorder="1" applyAlignment="1" applyProtection="1">
      <alignment horizontal="right" wrapText="1"/>
      <protection hidden="1"/>
    </xf>
    <xf numFmtId="0" fontId="6" fillId="4" borderId="23" xfId="0" applyFont="1" applyFill="1" applyBorder="1" applyAlignment="1" applyProtection="1">
      <alignment horizontal="right" wrapText="1"/>
      <protection hidden="1"/>
    </xf>
    <xf numFmtId="0" fontId="7" fillId="4" borderId="29" xfId="0" applyFont="1" applyFill="1" applyBorder="1" applyAlignment="1" applyProtection="1">
      <alignment horizontal="right"/>
      <protection hidden="1"/>
    </xf>
    <xf numFmtId="0" fontId="7" fillId="3" borderId="28" xfId="0" applyFont="1" applyFill="1" applyBorder="1" applyAlignment="1" applyProtection="1">
      <alignment horizontal="right"/>
      <protection hidden="1"/>
    </xf>
    <xf numFmtId="0" fontId="7" fillId="3" borderId="23" xfId="0" applyFont="1" applyFill="1" applyBorder="1" applyAlignment="1" applyProtection="1">
      <alignment horizontal="right"/>
      <protection hidden="1"/>
    </xf>
    <xf numFmtId="0" fontId="14" fillId="6" borderId="23" xfId="0" applyFont="1" applyFill="1" applyBorder="1" applyAlignment="1" applyProtection="1">
      <alignment horizontal="right"/>
      <protection hidden="1"/>
    </xf>
    <xf numFmtId="0" fontId="12" fillId="0" borderId="0" xfId="0" applyFont="1" applyAlignment="1" applyProtection="1">
      <alignment/>
      <protection hidden="1"/>
    </xf>
    <xf numFmtId="2" fontId="12" fillId="0" borderId="0" xfId="0" applyNumberFormat="1" applyFont="1" applyAlignment="1" applyProtection="1">
      <alignment/>
      <protection hidden="1"/>
    </xf>
    <xf numFmtId="0" fontId="12" fillId="0" borderId="6" xfId="0" applyFont="1" applyFill="1" applyBorder="1" applyAlignment="1" applyProtection="1">
      <alignment horizontal="right" vertical="center" wrapText="1"/>
      <protection hidden="1"/>
    </xf>
    <xf numFmtId="0" fontId="16" fillId="0" borderId="1" xfId="0" applyFont="1" applyFill="1" applyBorder="1" applyAlignment="1" applyProtection="1">
      <alignment horizontal="right" vertical="center" wrapText="1"/>
      <protection hidden="1"/>
    </xf>
    <xf numFmtId="0" fontId="14" fillId="0" borderId="16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21" fillId="0" borderId="1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3" fillId="7" borderId="9" xfId="0" applyFont="1" applyFill="1" applyBorder="1" applyAlignment="1" applyProtection="1">
      <alignment horizontal="center" vertical="center"/>
      <protection hidden="1"/>
    </xf>
    <xf numFmtId="0" fontId="3" fillId="7" borderId="10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0" fontId="11" fillId="2" borderId="16" xfId="0" applyFont="1" applyFill="1" applyBorder="1" applyAlignment="1" applyProtection="1">
      <alignment horizontal="center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2" fillId="2" borderId="8" xfId="0" applyFont="1" applyFill="1" applyBorder="1" applyAlignment="1" applyProtection="1">
      <alignment horizontal="center"/>
      <protection locked="0"/>
    </xf>
    <xf numFmtId="0" fontId="21" fillId="0" borderId="9" xfId="0" applyFont="1" applyFill="1" applyBorder="1" applyAlignment="1" applyProtection="1">
      <alignment horizontal="center"/>
      <protection hidden="1"/>
    </xf>
    <xf numFmtId="0" fontId="21" fillId="0" borderId="25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1" fillId="2" borderId="19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1" fontId="3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1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dxfs count="3">
    <dxf>
      <font>
        <b/>
        <i val="0"/>
        <color rgb="FFFF0000"/>
      </font>
      <fill>
        <patternFill>
          <bgColor rgb="FFCCFF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="75" zoomScaleNormal="75" workbookViewId="0" topLeftCell="A13">
      <selection activeCell="J52" sqref="J52"/>
    </sheetView>
  </sheetViews>
  <sheetFormatPr defaultColWidth="9.140625" defaultRowHeight="12.75"/>
  <cols>
    <col min="1" max="1" width="54.140625" style="47" customWidth="1"/>
    <col min="2" max="2" width="9.8515625" style="48" customWidth="1"/>
    <col min="3" max="3" width="9.421875" style="49" customWidth="1"/>
    <col min="4" max="4" width="9.8515625" style="46" customWidth="1"/>
    <col min="5" max="5" width="9.28125" style="47" customWidth="1"/>
    <col min="6" max="6" width="9.8515625" style="46" customWidth="1"/>
    <col min="7" max="7" width="9.421875" style="47" customWidth="1"/>
    <col min="8" max="8" width="9.8515625" style="46" customWidth="1"/>
    <col min="9" max="9" width="9.421875" style="47" customWidth="1"/>
    <col min="10" max="10" width="9.8515625" style="46" customWidth="1"/>
    <col min="11" max="11" width="9.421875" style="47" customWidth="1"/>
    <col min="12" max="12" width="9.8515625" style="46" customWidth="1"/>
    <col min="13" max="13" width="9.421875" style="47" customWidth="1"/>
    <col min="14" max="14" width="9.8515625" style="46" customWidth="1"/>
    <col min="15" max="15" width="9.421875" style="46" customWidth="1"/>
    <col min="16" max="37" width="5.140625" style="46" customWidth="1"/>
    <col min="38" max="16384" width="11.421875" style="46" customWidth="1"/>
  </cols>
  <sheetData>
    <row r="1" spans="1:16" ht="13.5">
      <c r="A1" s="71"/>
      <c r="B1" s="166" t="s">
        <v>3</v>
      </c>
      <c r="C1" s="167"/>
      <c r="D1" s="159" t="s">
        <v>6</v>
      </c>
      <c r="E1" s="160"/>
      <c r="F1" s="159" t="s">
        <v>7</v>
      </c>
      <c r="G1" s="160"/>
      <c r="H1" s="159" t="s">
        <v>8</v>
      </c>
      <c r="I1" s="160"/>
      <c r="J1" s="159" t="s">
        <v>9</v>
      </c>
      <c r="K1" s="160"/>
      <c r="L1" s="159" t="s">
        <v>10</v>
      </c>
      <c r="M1" s="160"/>
      <c r="N1" s="159" t="s">
        <v>11</v>
      </c>
      <c r="O1" s="160"/>
      <c r="P1" s="72"/>
    </row>
    <row r="2" spans="1:16" ht="14.25">
      <c r="A2" s="139" t="s">
        <v>5</v>
      </c>
      <c r="B2" s="157" t="s">
        <v>27</v>
      </c>
      <c r="C2" s="158"/>
      <c r="D2" s="161">
        <v>0</v>
      </c>
      <c r="E2" s="165"/>
      <c r="F2" s="161">
        <v>0</v>
      </c>
      <c r="G2" s="165"/>
      <c r="H2" s="161">
        <v>0</v>
      </c>
      <c r="I2" s="165"/>
      <c r="J2" s="161">
        <v>0</v>
      </c>
      <c r="K2" s="165"/>
      <c r="L2" s="161"/>
      <c r="M2" s="165"/>
      <c r="N2" s="161"/>
      <c r="O2" s="162"/>
      <c r="P2" s="72"/>
    </row>
    <row r="3" spans="1:16" ht="15" thickBot="1">
      <c r="A3" s="140" t="s">
        <v>33</v>
      </c>
      <c r="B3" s="157" t="s">
        <v>27</v>
      </c>
      <c r="C3" s="158"/>
      <c r="D3" s="163">
        <v>0</v>
      </c>
      <c r="E3" s="170"/>
      <c r="F3" s="163">
        <v>0</v>
      </c>
      <c r="G3" s="170"/>
      <c r="H3" s="163">
        <v>0</v>
      </c>
      <c r="I3" s="170"/>
      <c r="J3" s="163">
        <v>0</v>
      </c>
      <c r="K3" s="170"/>
      <c r="L3" s="163"/>
      <c r="M3" s="170"/>
      <c r="N3" s="163"/>
      <c r="O3" s="164"/>
      <c r="P3" s="72"/>
    </row>
    <row r="4" spans="1:16" ht="23.25" customHeight="1">
      <c r="A4" s="141" t="s">
        <v>12</v>
      </c>
      <c r="B4" s="74"/>
      <c r="C4" s="75"/>
      <c r="D4" s="76"/>
      <c r="E4" s="77"/>
      <c r="F4" s="76"/>
      <c r="G4" s="77"/>
      <c r="H4" s="76"/>
      <c r="I4" s="77"/>
      <c r="J4" s="76"/>
      <c r="K4" s="77"/>
      <c r="L4" s="76"/>
      <c r="M4" s="77"/>
      <c r="N4" s="76"/>
      <c r="O4" s="77"/>
      <c r="P4" s="72"/>
    </row>
    <row r="5" spans="1:16" ht="14.25">
      <c r="A5" s="142" t="s">
        <v>13</v>
      </c>
      <c r="B5" s="79" t="str">
        <f>IF(AND(ISNUMBER($D$5),$D$5&gt;0),$D$5,"-")</f>
        <v>-</v>
      </c>
      <c r="C5" s="80" t="s">
        <v>34</v>
      </c>
      <c r="D5" s="81">
        <v>0</v>
      </c>
      <c r="E5" s="82" t="s">
        <v>34</v>
      </c>
      <c r="F5" s="83" t="str">
        <f>IF(AND(ISNUMBER($D$5),$D$5&gt;0),$D$5,"-")</f>
        <v>-</v>
      </c>
      <c r="G5" s="82" t="s">
        <v>34</v>
      </c>
      <c r="H5" s="83" t="str">
        <f>IF(AND(ISNUMBER($D$5),$D$5&gt;0),$D$5,"-")</f>
        <v>-</v>
      </c>
      <c r="I5" s="82" t="s">
        <v>34</v>
      </c>
      <c r="J5" s="83" t="str">
        <f>IF(AND(ISNUMBER($D$5),$D$5&gt;0),$D$5,"-")</f>
        <v>-</v>
      </c>
      <c r="K5" s="82" t="s">
        <v>34</v>
      </c>
      <c r="L5" s="83" t="str">
        <f>IF(AND(ISNUMBER($D$5),$D$5&gt;0),$D$5,"-")</f>
        <v>-</v>
      </c>
      <c r="M5" s="82" t="s">
        <v>34</v>
      </c>
      <c r="N5" s="83" t="str">
        <f>IF(AND(ISNUMBER($D$5),$D$5&gt;0),$D$5,"-")</f>
        <v>-</v>
      </c>
      <c r="O5" s="82" t="s">
        <v>34</v>
      </c>
      <c r="P5" s="72"/>
    </row>
    <row r="6" spans="1:16" ht="13.5">
      <c r="A6" s="78" t="s">
        <v>35</v>
      </c>
      <c r="B6" s="81">
        <v>10</v>
      </c>
      <c r="C6" s="80" t="s">
        <v>34</v>
      </c>
      <c r="D6" s="81">
        <v>0</v>
      </c>
      <c r="E6" s="82" t="s">
        <v>34</v>
      </c>
      <c r="F6" s="81">
        <v>0</v>
      </c>
      <c r="G6" s="82" t="s">
        <v>34</v>
      </c>
      <c r="H6" s="81">
        <v>0</v>
      </c>
      <c r="I6" s="82" t="s">
        <v>34</v>
      </c>
      <c r="J6" s="81">
        <v>0</v>
      </c>
      <c r="K6" s="82" t="s">
        <v>34</v>
      </c>
      <c r="L6" s="81">
        <v>0</v>
      </c>
      <c r="M6" s="82" t="s">
        <v>34</v>
      </c>
      <c r="N6" s="81">
        <v>0</v>
      </c>
      <c r="O6" s="82" t="s">
        <v>34</v>
      </c>
      <c r="P6" s="72"/>
    </row>
    <row r="7" spans="1:16" ht="14.25">
      <c r="A7" s="142" t="s">
        <v>14</v>
      </c>
      <c r="B7" s="79" t="str">
        <f>IF(AND(ISNUMBER($D$7),$D$7&gt;0),$D$7,"-")</f>
        <v>-</v>
      </c>
      <c r="C7" s="82" t="s">
        <v>15</v>
      </c>
      <c r="D7" s="81">
        <v>0</v>
      </c>
      <c r="E7" s="82" t="s">
        <v>15</v>
      </c>
      <c r="F7" s="83" t="str">
        <f>IF(AND(ISNUMBER($D$7),$D$7&gt;0),$D$7,"-")</f>
        <v>-</v>
      </c>
      <c r="G7" s="82" t="s">
        <v>15</v>
      </c>
      <c r="H7" s="83" t="str">
        <f>IF(AND(ISNUMBER($D$7),$D$7&gt;0),$D$7,"-")</f>
        <v>-</v>
      </c>
      <c r="I7" s="82" t="s">
        <v>15</v>
      </c>
      <c r="J7" s="83" t="str">
        <f>IF(AND(ISNUMBER($D$7),$D$7&gt;0),$D$7,"-")</f>
        <v>-</v>
      </c>
      <c r="K7" s="82" t="s">
        <v>15</v>
      </c>
      <c r="L7" s="83" t="str">
        <f>IF(AND(ISNUMBER($D$7),$D$7&gt;0),$D$7,"-")</f>
        <v>-</v>
      </c>
      <c r="M7" s="82" t="s">
        <v>15</v>
      </c>
      <c r="N7" s="83" t="str">
        <f>IF(AND(ISNUMBER($D$7),$D$7&gt;0),$D$7,"-")</f>
        <v>-</v>
      </c>
      <c r="O7" s="82" t="s">
        <v>15</v>
      </c>
      <c r="P7" s="72"/>
    </row>
    <row r="8" spans="1:16" ht="14.25">
      <c r="A8" s="142" t="s">
        <v>16</v>
      </c>
      <c r="B8" s="79" t="str">
        <f>IF(AND(ISNUMBER($D$8),$D$8&gt;0),$D$8,"-")</f>
        <v>-</v>
      </c>
      <c r="C8" s="80" t="s">
        <v>2</v>
      </c>
      <c r="D8" s="81">
        <v>0</v>
      </c>
      <c r="E8" s="82" t="s">
        <v>2</v>
      </c>
      <c r="F8" s="83" t="str">
        <f>IF(AND(ISNUMBER($D$8),$D$8&gt;0),$D$8,"-")</f>
        <v>-</v>
      </c>
      <c r="G8" s="82" t="s">
        <v>2</v>
      </c>
      <c r="H8" s="83" t="str">
        <f>IF(AND(ISNUMBER($D$8),$D$8&gt;0),$D$8,"-")</f>
        <v>-</v>
      </c>
      <c r="I8" s="84" t="s">
        <v>2</v>
      </c>
      <c r="J8" s="83" t="str">
        <f>IF(AND(ISNUMBER($D$8),$D$8&gt;0),$D$8,"-")</f>
        <v>-</v>
      </c>
      <c r="K8" s="82" t="s">
        <v>2</v>
      </c>
      <c r="L8" s="83" t="str">
        <f>IF(AND(ISNUMBER($D$8),$D$8&gt;0),$D$8,"-")</f>
        <v>-</v>
      </c>
      <c r="M8" s="84" t="s">
        <v>2</v>
      </c>
      <c r="N8" s="83" t="str">
        <f>IF(AND(ISNUMBER($D$8),$D$8&gt;0),$D$8,"-")</f>
        <v>-</v>
      </c>
      <c r="O8" s="84" t="s">
        <v>2</v>
      </c>
      <c r="P8" s="72"/>
    </row>
    <row r="9" spans="1:16" ht="13.5">
      <c r="A9" s="85" t="s">
        <v>36</v>
      </c>
      <c r="B9" s="79" t="str">
        <f>IF(AND(ISNUMBER($D$9),$D$9&gt;0),$D$9,"-")</f>
        <v>-</v>
      </c>
      <c r="C9" s="82" t="s">
        <v>65</v>
      </c>
      <c r="D9" s="81">
        <v>0</v>
      </c>
      <c r="E9" s="82" t="s">
        <v>65</v>
      </c>
      <c r="F9" s="83" t="str">
        <f>IF(AND(ISNUMBER($D$9),$D$9&gt;0),$D$9,"-")</f>
        <v>-</v>
      </c>
      <c r="G9" s="82" t="s">
        <v>65</v>
      </c>
      <c r="H9" s="83" t="str">
        <f>IF(AND(ISNUMBER($D$9),$D$9&gt;0),$D$9,"-")</f>
        <v>-</v>
      </c>
      <c r="I9" s="82" t="s">
        <v>65</v>
      </c>
      <c r="J9" s="83" t="str">
        <f>IF(AND(ISNUMBER($D$9),$D$9&gt;0),$D$9,"-")</f>
        <v>-</v>
      </c>
      <c r="K9" s="82" t="s">
        <v>65</v>
      </c>
      <c r="L9" s="83" t="str">
        <f>IF(AND(ISNUMBER($D$9),$D$9&gt;0),$D$9,"-")</f>
        <v>-</v>
      </c>
      <c r="M9" s="82" t="s">
        <v>65</v>
      </c>
      <c r="N9" s="83" t="str">
        <f>IF(AND(ISNUMBER($D$9),$D$9&gt;0),$D$9,"-")</f>
        <v>-</v>
      </c>
      <c r="O9" s="82" t="s">
        <v>65</v>
      </c>
      <c r="P9" s="72"/>
    </row>
    <row r="10" spans="1:16" ht="27">
      <c r="A10" s="101" t="s">
        <v>38</v>
      </c>
      <c r="B10" s="86">
        <f>IF(AND(ISNUMBER(B6),B6&lt;10,B6&gt;=5),0.45+0.09*B6,IF(B6&gt;=10,1.35+0.025*B6,"-"))</f>
        <v>1.6</v>
      </c>
      <c r="C10" s="80" t="s">
        <v>62</v>
      </c>
      <c r="D10" s="87">
        <v>0</v>
      </c>
      <c r="E10" s="80" t="s">
        <v>62</v>
      </c>
      <c r="F10" s="87">
        <v>0</v>
      </c>
      <c r="G10" s="80" t="s">
        <v>62</v>
      </c>
      <c r="H10" s="87">
        <v>0</v>
      </c>
      <c r="I10" s="80" t="s">
        <v>62</v>
      </c>
      <c r="J10" s="87">
        <v>0</v>
      </c>
      <c r="K10" s="80" t="s">
        <v>62</v>
      </c>
      <c r="L10" s="87"/>
      <c r="M10" s="80" t="s">
        <v>62</v>
      </c>
      <c r="N10" s="87"/>
      <c r="O10" s="80" t="s">
        <v>62</v>
      </c>
      <c r="P10" s="72"/>
    </row>
    <row r="11" spans="1:16" ht="14.25" thickBot="1">
      <c r="A11" s="78" t="s">
        <v>37</v>
      </c>
      <c r="B11" s="88">
        <v>12.5</v>
      </c>
      <c r="C11" s="80" t="s">
        <v>63</v>
      </c>
      <c r="D11" s="89">
        <v>0</v>
      </c>
      <c r="E11" s="80" t="s">
        <v>63</v>
      </c>
      <c r="F11" s="89">
        <v>0</v>
      </c>
      <c r="G11" s="80" t="s">
        <v>63</v>
      </c>
      <c r="H11" s="89">
        <v>0</v>
      </c>
      <c r="I11" s="80" t="s">
        <v>63</v>
      </c>
      <c r="J11" s="89">
        <v>0</v>
      </c>
      <c r="K11" s="80" t="s">
        <v>63</v>
      </c>
      <c r="L11" s="89"/>
      <c r="M11" s="80" t="s">
        <v>63</v>
      </c>
      <c r="N11" s="89"/>
      <c r="O11" s="80" t="s">
        <v>63</v>
      </c>
      <c r="P11" s="72"/>
    </row>
    <row r="12" spans="1:16" ht="22.5" customHeight="1">
      <c r="A12" s="141" t="s">
        <v>17</v>
      </c>
      <c r="B12" s="74"/>
      <c r="C12" s="75"/>
      <c r="D12" s="76"/>
      <c r="E12" s="77"/>
      <c r="F12" s="90"/>
      <c r="G12" s="77"/>
      <c r="H12" s="76"/>
      <c r="I12" s="77"/>
      <c r="J12" s="76"/>
      <c r="K12" s="77"/>
      <c r="L12" s="76"/>
      <c r="M12" s="77"/>
      <c r="N12" s="76"/>
      <c r="O12" s="77"/>
      <c r="P12" s="72"/>
    </row>
    <row r="13" spans="1:16" ht="14.25">
      <c r="A13" s="142" t="s">
        <v>18</v>
      </c>
      <c r="B13" s="91">
        <v>420</v>
      </c>
      <c r="C13" s="92" t="s">
        <v>64</v>
      </c>
      <c r="D13" s="93">
        <v>0</v>
      </c>
      <c r="E13" s="92" t="s">
        <v>64</v>
      </c>
      <c r="F13" s="93">
        <v>0</v>
      </c>
      <c r="G13" s="92" t="s">
        <v>64</v>
      </c>
      <c r="H13" s="93">
        <v>0</v>
      </c>
      <c r="I13" s="92" t="s">
        <v>64</v>
      </c>
      <c r="J13" s="93">
        <v>0</v>
      </c>
      <c r="K13" s="92" t="s">
        <v>64</v>
      </c>
      <c r="L13" s="93"/>
      <c r="M13" s="92" t="s">
        <v>64</v>
      </c>
      <c r="N13" s="93"/>
      <c r="O13" s="92" t="s">
        <v>64</v>
      </c>
      <c r="P13" s="72"/>
    </row>
    <row r="14" spans="1:16" ht="14.25">
      <c r="A14" s="143" t="s">
        <v>19</v>
      </c>
      <c r="B14" s="91">
        <v>25</v>
      </c>
      <c r="C14" s="92" t="s">
        <v>64</v>
      </c>
      <c r="D14" s="93">
        <v>0</v>
      </c>
      <c r="E14" s="92" t="s">
        <v>64</v>
      </c>
      <c r="F14" s="93">
        <v>0</v>
      </c>
      <c r="G14" s="92" t="s">
        <v>64</v>
      </c>
      <c r="H14" s="93">
        <v>0</v>
      </c>
      <c r="I14" s="92" t="s">
        <v>64</v>
      </c>
      <c r="J14" s="93">
        <v>0</v>
      </c>
      <c r="K14" s="92" t="s">
        <v>64</v>
      </c>
      <c r="L14" s="93"/>
      <c r="M14" s="92" t="s">
        <v>64</v>
      </c>
      <c r="N14" s="93"/>
      <c r="O14" s="92" t="s">
        <v>64</v>
      </c>
      <c r="P14" s="72"/>
    </row>
    <row r="15" spans="1:16" ht="14.25">
      <c r="A15" s="143" t="s">
        <v>21</v>
      </c>
      <c r="B15" s="91">
        <v>0</v>
      </c>
      <c r="C15" s="92" t="s">
        <v>64</v>
      </c>
      <c r="D15" s="93">
        <v>0</v>
      </c>
      <c r="E15" s="92" t="s">
        <v>64</v>
      </c>
      <c r="F15" s="93">
        <v>0</v>
      </c>
      <c r="G15" s="92" t="s">
        <v>64</v>
      </c>
      <c r="H15" s="93">
        <v>0</v>
      </c>
      <c r="I15" s="92" t="s">
        <v>64</v>
      </c>
      <c r="J15" s="93">
        <v>0</v>
      </c>
      <c r="K15" s="92" t="s">
        <v>64</v>
      </c>
      <c r="L15" s="93"/>
      <c r="M15" s="92" t="s">
        <v>64</v>
      </c>
      <c r="N15" s="93"/>
      <c r="O15" s="92" t="s">
        <v>64</v>
      </c>
      <c r="P15" s="72"/>
    </row>
    <row r="16" spans="1:16" ht="13.5">
      <c r="A16" s="94" t="s">
        <v>57</v>
      </c>
      <c r="B16" s="91">
        <v>15</v>
      </c>
      <c r="C16" s="92" t="s">
        <v>64</v>
      </c>
      <c r="D16" s="93">
        <v>0</v>
      </c>
      <c r="E16" s="92" t="s">
        <v>64</v>
      </c>
      <c r="F16" s="93">
        <v>0</v>
      </c>
      <c r="G16" s="92" t="s">
        <v>64</v>
      </c>
      <c r="H16" s="93">
        <v>0</v>
      </c>
      <c r="I16" s="92" t="s">
        <v>64</v>
      </c>
      <c r="J16" s="93">
        <v>0</v>
      </c>
      <c r="K16" s="92" t="s">
        <v>64</v>
      </c>
      <c r="L16" s="93"/>
      <c r="M16" s="92" t="s">
        <v>64</v>
      </c>
      <c r="N16" s="93"/>
      <c r="O16" s="92" t="s">
        <v>64</v>
      </c>
      <c r="P16" s="72"/>
    </row>
    <row r="17" spans="1:16" ht="14.25">
      <c r="A17" s="144" t="s">
        <v>20</v>
      </c>
      <c r="B17" s="95">
        <f>IF(SUM(B13:B16)&gt;0,SUM(B13:B16),"-")</f>
        <v>460</v>
      </c>
      <c r="C17" s="96" t="s">
        <v>64</v>
      </c>
      <c r="D17" s="97" t="str">
        <f>IF(SUM(D13:D16)&gt;0,SUM(D13:D16),"-")</f>
        <v>-</v>
      </c>
      <c r="E17" s="98" t="s">
        <v>64</v>
      </c>
      <c r="F17" s="97" t="str">
        <f>IF(SUM(F13:F16)&gt;0,SUM(F13:F16),"-")</f>
        <v>-</v>
      </c>
      <c r="G17" s="98" t="s">
        <v>64</v>
      </c>
      <c r="H17" s="97" t="str">
        <f>IF(SUM(H13:H16)&gt;0,SUM(H13:H16),"-")</f>
        <v>-</v>
      </c>
      <c r="I17" s="98" t="s">
        <v>64</v>
      </c>
      <c r="J17" s="97" t="str">
        <f>IF(SUM(J13:J16)&gt;0,SUM(J13:J16),"-")</f>
        <v>-</v>
      </c>
      <c r="K17" s="98" t="s">
        <v>64</v>
      </c>
      <c r="L17" s="97" t="str">
        <f>IF(SUM(L13:L16)&gt;0,SUM(L13:L16),"-")</f>
        <v>-</v>
      </c>
      <c r="M17" s="98" t="s">
        <v>64</v>
      </c>
      <c r="N17" s="97" t="str">
        <f>IF(SUM(N13:N16)&gt;0,SUM(N13:N16),"-")</f>
        <v>-</v>
      </c>
      <c r="O17" s="98" t="s">
        <v>64</v>
      </c>
      <c r="P17" s="72"/>
    </row>
    <row r="18" spans="1:16" ht="15" thickBot="1">
      <c r="A18" s="144" t="s">
        <v>39</v>
      </c>
      <c r="B18" s="95" t="str">
        <f>IF(AND(ISNUMBER(B17),ISNUMBER(B5)),B17*B5,"-")</f>
        <v>-</v>
      </c>
      <c r="C18" s="96" t="s">
        <v>0</v>
      </c>
      <c r="D18" s="97" t="str">
        <f>IF(AND(ISNUMBER(D17),ISNUMBER(D5)),D17*D5,"-")</f>
        <v>-</v>
      </c>
      <c r="E18" s="98" t="s">
        <v>0</v>
      </c>
      <c r="F18" s="97" t="str">
        <f>IF(AND(ISNUMBER(F17),ISNUMBER(F5)),F17*F5,"-")</f>
        <v>-</v>
      </c>
      <c r="G18" s="98" t="s">
        <v>0</v>
      </c>
      <c r="H18" s="99" t="str">
        <f>IF(AND(ISNUMBER(H17),ISNUMBER(H5)),H17*H5,"-")</f>
        <v>-</v>
      </c>
      <c r="I18" s="100" t="s">
        <v>0</v>
      </c>
      <c r="J18" s="97" t="str">
        <f>IF(AND(ISNUMBER(J17),ISNUMBER(J5)),J17*J5,"-")</f>
        <v>-</v>
      </c>
      <c r="K18" s="98" t="s">
        <v>0</v>
      </c>
      <c r="L18" s="97" t="str">
        <f>IF(AND(ISNUMBER(L17),ISNUMBER(L5)),L17*L5,"-")</f>
        <v>-</v>
      </c>
      <c r="M18" s="98" t="s">
        <v>0</v>
      </c>
      <c r="N18" s="97" t="str">
        <f>IF(AND(ISNUMBER(N17),ISNUMBER(N5)),N17*N5,"-")</f>
        <v>-</v>
      </c>
      <c r="O18" s="98" t="s">
        <v>0</v>
      </c>
      <c r="P18" s="72"/>
    </row>
    <row r="19" spans="1:16" ht="22.5" customHeight="1">
      <c r="A19" s="141" t="s">
        <v>22</v>
      </c>
      <c r="B19" s="74"/>
      <c r="C19" s="75"/>
      <c r="D19" s="76"/>
      <c r="E19" s="77"/>
      <c r="F19" s="90"/>
      <c r="G19" s="77"/>
      <c r="H19" s="76"/>
      <c r="I19" s="77"/>
      <c r="J19" s="76"/>
      <c r="K19" s="77"/>
      <c r="L19" s="76"/>
      <c r="M19" s="77"/>
      <c r="N19" s="76"/>
      <c r="O19" s="77"/>
      <c r="P19" s="72"/>
    </row>
    <row r="20" spans="1:16" ht="14.25">
      <c r="A20" s="145" t="s">
        <v>23</v>
      </c>
      <c r="B20" s="102">
        <f>IF(ISNUMBER($D$20),$D$20,"-")</f>
        <v>0</v>
      </c>
      <c r="C20" s="92" t="s">
        <v>0</v>
      </c>
      <c r="D20" s="103">
        <v>0</v>
      </c>
      <c r="E20" s="84" t="s">
        <v>0</v>
      </c>
      <c r="F20" s="104">
        <f>IF(ISNUMBER($D$20),$D$20,"-")</f>
        <v>0</v>
      </c>
      <c r="G20" s="84" t="s">
        <v>0</v>
      </c>
      <c r="H20" s="104">
        <f>IF(ISNUMBER($D$20),$D$20,"-")</f>
        <v>0</v>
      </c>
      <c r="I20" s="84" t="s">
        <v>0</v>
      </c>
      <c r="J20" s="104">
        <f>IF(ISNUMBER($D$20),$D$20,"-")</f>
        <v>0</v>
      </c>
      <c r="K20" s="84" t="s">
        <v>0</v>
      </c>
      <c r="L20" s="104">
        <f>IF(ISNUMBER($D$20),$D$20,"-")</f>
        <v>0</v>
      </c>
      <c r="M20" s="84" t="s">
        <v>0</v>
      </c>
      <c r="N20" s="104">
        <f>IF(ISNUMBER($D$20),$D$20,"-")</f>
        <v>0</v>
      </c>
      <c r="O20" s="84" t="s">
        <v>0</v>
      </c>
      <c r="P20" s="72"/>
    </row>
    <row r="21" spans="1:16" ht="15.75" customHeight="1">
      <c r="A21" s="101" t="s">
        <v>58</v>
      </c>
      <c r="B21" s="91">
        <v>1</v>
      </c>
      <c r="C21" s="84" t="s">
        <v>66</v>
      </c>
      <c r="D21" s="105">
        <v>0</v>
      </c>
      <c r="E21" s="84" t="s">
        <v>66</v>
      </c>
      <c r="F21" s="103">
        <v>0</v>
      </c>
      <c r="G21" s="84" t="s">
        <v>66</v>
      </c>
      <c r="H21" s="103">
        <v>0</v>
      </c>
      <c r="I21" s="84" t="s">
        <v>66</v>
      </c>
      <c r="J21" s="103">
        <v>0</v>
      </c>
      <c r="K21" s="84" t="s">
        <v>66</v>
      </c>
      <c r="L21" s="103"/>
      <c r="M21" s="84" t="s">
        <v>66</v>
      </c>
      <c r="N21" s="103"/>
      <c r="O21" s="84" t="s">
        <v>66</v>
      </c>
      <c r="P21" s="72"/>
    </row>
    <row r="22" spans="1:16" ht="14.25">
      <c r="A22" s="145" t="s">
        <v>59</v>
      </c>
      <c r="B22" s="102" t="str">
        <f>IF(AND(ISNUMBER(B20),ISNUMBER(B21),B20&gt;0,B21&gt;0),B20*B21,"-")</f>
        <v>-</v>
      </c>
      <c r="C22" s="92" t="s">
        <v>67</v>
      </c>
      <c r="D22" s="104" t="str">
        <f>IF(AND(ISNUMBER(D20),ISNUMBER(D21),D20&gt;0,D21&gt;0),D20*D21,"-")</f>
        <v>-</v>
      </c>
      <c r="E22" s="92" t="s">
        <v>67</v>
      </c>
      <c r="F22" s="104" t="str">
        <f>IF(AND(ISNUMBER(F20),ISNUMBER(F21),F20&gt;0,F21&gt;0),F20*F21,"-")</f>
        <v>-</v>
      </c>
      <c r="G22" s="92" t="s">
        <v>67</v>
      </c>
      <c r="H22" s="104" t="str">
        <f>IF(AND(ISNUMBER(H20),ISNUMBER(H21),H20&gt;0,H21&gt;0),H20*H21,"-")</f>
        <v>-</v>
      </c>
      <c r="I22" s="92" t="s">
        <v>67</v>
      </c>
      <c r="J22" s="104" t="str">
        <f>IF(AND(ISNUMBER(J20),ISNUMBER(J21),J20&gt;0,J21&gt;0),J20*J21,"-")</f>
        <v>-</v>
      </c>
      <c r="K22" s="92" t="s">
        <v>67</v>
      </c>
      <c r="L22" s="104" t="str">
        <f>IF(AND(ISNUMBER(L20),ISNUMBER(L21),L20&gt;0,L21&gt;0),L20*L21,"-")</f>
        <v>-</v>
      </c>
      <c r="M22" s="92" t="s">
        <v>67</v>
      </c>
      <c r="N22" s="104" t="str">
        <f>IF(AND(ISNUMBER(N20),ISNUMBER(N21),N20&gt;0,N21&gt;0),N20*N21,"-")</f>
        <v>-</v>
      </c>
      <c r="O22" s="92" t="s">
        <v>67</v>
      </c>
      <c r="P22" s="72"/>
    </row>
    <row r="23" spans="1:16" ht="15" thickBot="1">
      <c r="A23" s="144" t="s">
        <v>24</v>
      </c>
      <c r="B23" s="106" t="str">
        <f>IF(AND(ISNUMBER(B22),ISNUMBER(B5),ISNUMBER(B22),B5&gt;0),B22*B5,"-")</f>
        <v>-</v>
      </c>
      <c r="C23" s="96" t="s">
        <v>0</v>
      </c>
      <c r="D23" s="107" t="str">
        <f>IF(AND(ISNUMBER(D22),ISNUMBER(D5),ISNUMBER(D22),D5&gt;0),D22*D5,"-")</f>
        <v>-</v>
      </c>
      <c r="E23" s="100" t="s">
        <v>0</v>
      </c>
      <c r="F23" s="107" t="str">
        <f>IF(AND(ISNUMBER(F22),ISNUMBER(F5),ISNUMBER(F22),F5&gt;0),F22*F5,"-")</f>
        <v>-</v>
      </c>
      <c r="G23" s="98" t="s">
        <v>0</v>
      </c>
      <c r="H23" s="107" t="str">
        <f>IF(AND(ISNUMBER(H22),ISNUMBER(H5),ISNUMBER(H22),H5&gt;0),H22*H5,"-")</f>
        <v>-</v>
      </c>
      <c r="I23" s="100" t="s">
        <v>0</v>
      </c>
      <c r="J23" s="107" t="str">
        <f>IF(AND(ISNUMBER(J22),ISNUMBER(J5),ISNUMBER(J22),J5&gt;0),J22*J5,"-")</f>
        <v>-</v>
      </c>
      <c r="K23" s="98" t="s">
        <v>0</v>
      </c>
      <c r="L23" s="107" t="str">
        <f>IF(AND(ISNUMBER(L22),ISNUMBER(L5),ISNUMBER(L22),L5&gt;0),L22*L5,"-")</f>
        <v>-</v>
      </c>
      <c r="M23" s="98" t="s">
        <v>0</v>
      </c>
      <c r="N23" s="107" t="str">
        <f>IF(AND(ISNUMBER(N22),ISNUMBER(N5),ISNUMBER(N22),N5&gt;0),N22*N5,"-")</f>
        <v>-</v>
      </c>
      <c r="O23" s="98" t="s">
        <v>0</v>
      </c>
      <c r="P23" s="72"/>
    </row>
    <row r="24" spans="1:16" ht="22.5" customHeight="1">
      <c r="A24" s="141" t="s">
        <v>40</v>
      </c>
      <c r="B24" s="74"/>
      <c r="C24" s="75"/>
      <c r="D24" s="76"/>
      <c r="E24" s="77"/>
      <c r="F24" s="90"/>
      <c r="G24" s="77"/>
      <c r="H24" s="76"/>
      <c r="I24" s="77"/>
      <c r="J24" s="76"/>
      <c r="K24" s="77"/>
      <c r="L24" s="76"/>
      <c r="M24" s="77"/>
      <c r="N24" s="76"/>
      <c r="O24" s="77"/>
      <c r="P24" s="72"/>
    </row>
    <row r="25" spans="1:16" ht="14.25">
      <c r="A25" s="143" t="s">
        <v>25</v>
      </c>
      <c r="B25" s="102" t="str">
        <f>IF(AND(ISNUMBER($D$25),$D$25&gt;0),$D$25,"-")</f>
        <v>-</v>
      </c>
      <c r="C25" s="92" t="s">
        <v>1</v>
      </c>
      <c r="D25" s="105">
        <v>0</v>
      </c>
      <c r="E25" s="84" t="s">
        <v>1</v>
      </c>
      <c r="F25" s="104" t="str">
        <f>IF(AND(ISNUMBER($D$25),$D$25&gt;0),$D$25,"-")</f>
        <v>-</v>
      </c>
      <c r="G25" s="84" t="s">
        <v>1</v>
      </c>
      <c r="H25" s="104" t="str">
        <f>IF(AND(ISNUMBER($D$25),$D$25&gt;0),$D$25,"-")</f>
        <v>-</v>
      </c>
      <c r="I25" s="84" t="s">
        <v>1</v>
      </c>
      <c r="J25" s="104" t="str">
        <f>IF(AND(ISNUMBER($D$25),$D$25&gt;0),$D$25,"-")</f>
        <v>-</v>
      </c>
      <c r="K25" s="84" t="s">
        <v>1</v>
      </c>
      <c r="L25" s="104" t="str">
        <f>IF(AND(ISNUMBER($D$25),$D$25&gt;0),$D$25,"-")</f>
        <v>-</v>
      </c>
      <c r="M25" s="84" t="s">
        <v>1</v>
      </c>
      <c r="N25" s="104" t="str">
        <f>IF(AND(ISNUMBER($D$25),$D$25&gt;0),$D$25,"-")</f>
        <v>-</v>
      </c>
      <c r="O25" s="84" t="s">
        <v>1</v>
      </c>
      <c r="P25" s="72"/>
    </row>
    <row r="26" spans="1:16" ht="13.5">
      <c r="A26" s="94" t="s">
        <v>41</v>
      </c>
      <c r="B26" s="102" t="str">
        <f>IF(AND(ISNUMBER($D$26),$D$26&gt;0),$D$26,"-")</f>
        <v>-</v>
      </c>
      <c r="C26" s="92" t="s">
        <v>4</v>
      </c>
      <c r="D26" s="105">
        <v>0</v>
      </c>
      <c r="E26" s="84" t="s">
        <v>4</v>
      </c>
      <c r="F26" s="104" t="str">
        <f>IF(AND(ISNUMBER($D$26),$D$26&gt;0),$D$26,"-")</f>
        <v>-</v>
      </c>
      <c r="G26" s="84" t="s">
        <v>4</v>
      </c>
      <c r="H26" s="104" t="str">
        <f>IF(AND(ISNUMBER($D$26),$D$26&gt;0),$D$26,"-")</f>
        <v>-</v>
      </c>
      <c r="I26" s="84" t="s">
        <v>4</v>
      </c>
      <c r="J26" s="104" t="str">
        <f>IF(AND(ISNUMBER($D$26),$D$26&gt;0),$D$26,"-")</f>
        <v>-</v>
      </c>
      <c r="K26" s="84" t="s">
        <v>4</v>
      </c>
      <c r="L26" s="104" t="str">
        <f>IF(AND(ISNUMBER($D$26),$D$26&gt;0),$D$26,"-")</f>
        <v>-</v>
      </c>
      <c r="M26" s="84" t="s">
        <v>4</v>
      </c>
      <c r="N26" s="104" t="str">
        <f>IF(AND(ISNUMBER($D$26),$D$26&gt;0),$D$26,"-")</f>
        <v>-</v>
      </c>
      <c r="O26" s="84" t="s">
        <v>4</v>
      </c>
      <c r="P26" s="72"/>
    </row>
    <row r="27" spans="1:16" ht="13.5">
      <c r="A27" s="94" t="s">
        <v>42</v>
      </c>
      <c r="B27" s="108">
        <v>1</v>
      </c>
      <c r="C27" s="92" t="s">
        <v>56</v>
      </c>
      <c r="D27" s="109">
        <v>0</v>
      </c>
      <c r="E27" s="84" t="s">
        <v>56</v>
      </c>
      <c r="F27" s="109">
        <v>0</v>
      </c>
      <c r="G27" s="84" t="s">
        <v>56</v>
      </c>
      <c r="H27" s="109">
        <v>0</v>
      </c>
      <c r="I27" s="84" t="s">
        <v>56</v>
      </c>
      <c r="J27" s="109">
        <v>0</v>
      </c>
      <c r="K27" s="84" t="s">
        <v>56</v>
      </c>
      <c r="L27" s="109"/>
      <c r="M27" s="84" t="s">
        <v>56</v>
      </c>
      <c r="N27" s="109"/>
      <c r="O27" s="84" t="s">
        <v>56</v>
      </c>
      <c r="P27" s="72"/>
    </row>
    <row r="28" spans="1:16" ht="14.25">
      <c r="A28" s="142" t="s">
        <v>43</v>
      </c>
      <c r="B28" s="110" t="str">
        <f>IF(AND(ISNUMBER(B5),B5&gt;0,ISNUMBER(B10),B10&gt;0,ISNUMBER(B9),B9&gt;0),B9*B10,"-")</f>
        <v>-</v>
      </c>
      <c r="C28" s="92" t="s">
        <v>55</v>
      </c>
      <c r="D28" s="111" t="str">
        <f>IF(AND(ISNUMBER(D5),D5&gt;0,ISNUMBER(D10),D10&gt;0,ISNUMBER(D9),D9&gt;0),D9*D10,"-")</f>
        <v>-</v>
      </c>
      <c r="E28" s="84" t="s">
        <v>55</v>
      </c>
      <c r="F28" s="111" t="str">
        <f>IF(AND(ISNUMBER(F5),F5&gt;0,ISNUMBER(F10),F10&gt;0,ISNUMBER(F9),F9&gt;0),F9*F10,"-")</f>
        <v>-</v>
      </c>
      <c r="G28" s="84" t="s">
        <v>55</v>
      </c>
      <c r="H28" s="111" t="str">
        <f>IF(AND(ISNUMBER(H5),H5&gt;0,ISNUMBER(H10),H10&gt;0,ISNUMBER(H9),H9&gt;0),H9*H10,"-")</f>
        <v>-</v>
      </c>
      <c r="I28" s="84" t="s">
        <v>55</v>
      </c>
      <c r="J28" s="111" t="str">
        <f>IF(AND(ISNUMBER(J5),J5&gt;0,ISNUMBER(J10),J10&gt;0,ISNUMBER(J9),J9&gt;0),J9*J10,"-")</f>
        <v>-</v>
      </c>
      <c r="K28" s="84" t="s">
        <v>55</v>
      </c>
      <c r="L28" s="111" t="str">
        <f>IF(AND(ISNUMBER(L5),L5&gt;0,ISNUMBER(L10),L10&gt;0,ISNUMBER(L9),L9&gt;0),L9*L10,"-")</f>
        <v>-</v>
      </c>
      <c r="M28" s="84" t="s">
        <v>55</v>
      </c>
      <c r="N28" s="111" t="str">
        <f>IF(AND(ISNUMBER(N5),N5&gt;0,ISNUMBER(N10),N10&gt;0,ISNUMBER(N9),N9&gt;0),N9*N10,"-")</f>
        <v>-</v>
      </c>
      <c r="O28" s="84" t="s">
        <v>55</v>
      </c>
      <c r="P28" s="72"/>
    </row>
    <row r="29" spans="1:16" ht="13.5">
      <c r="A29" s="78" t="s">
        <v>49</v>
      </c>
      <c r="B29" s="112" t="str">
        <f>IF(AND(ISNUMBER(B5),B5&gt;0,ISNUMBER(B11),B11&gt;0,ISNUMBER(B9),B9&gt;0),B9*B11/1000,"-")</f>
        <v>-</v>
      </c>
      <c r="C29" s="92" t="s">
        <v>54</v>
      </c>
      <c r="D29" s="113" t="str">
        <f>IF(AND(ISNUMBER(D5),D5&gt;0,ISNUMBER(D11),D11&gt;0,ISNUMBER(D9),D9&gt;0),D9*D11/1000,"-")</f>
        <v>-</v>
      </c>
      <c r="E29" s="84" t="s">
        <v>54</v>
      </c>
      <c r="F29" s="113" t="str">
        <f>IF(AND(ISNUMBER(F5),F5&gt;0,ISNUMBER(F11),F11&gt;0,ISNUMBER(F9),F9&gt;0),F9*F11/1000,"-")</f>
        <v>-</v>
      </c>
      <c r="G29" s="84" t="s">
        <v>54</v>
      </c>
      <c r="H29" s="113" t="str">
        <f>IF(AND(ISNUMBER(H5),H5&gt;0,ISNUMBER(H11),H11&gt;0,ISNUMBER(H9),H9&gt;0),H9*H11/1000,"-")</f>
        <v>-</v>
      </c>
      <c r="I29" s="84" t="s">
        <v>54</v>
      </c>
      <c r="J29" s="113" t="str">
        <f>IF(AND(ISNUMBER(J5),J5&gt;0,ISNUMBER(J11),J11&gt;0,ISNUMBER(J9),J9&gt;0),J9*J11/1000,"-")</f>
        <v>-</v>
      </c>
      <c r="K29" s="84" t="s">
        <v>54</v>
      </c>
      <c r="L29" s="113" t="str">
        <f>IF(AND(ISNUMBER(L5),L5&gt;0,ISNUMBER(L11),L11&gt;0,ISNUMBER(L9),L9&gt;0),L9*L11/1000,"-")</f>
        <v>-</v>
      </c>
      <c r="M29" s="84" t="s">
        <v>54</v>
      </c>
      <c r="N29" s="113" t="str">
        <f>IF(AND(ISNUMBER(N5),N5&gt;0,ISNUMBER(N11),N11&gt;0,ISNUMBER(N9),N9&gt;0),N9*N11/1000,"-")</f>
        <v>-</v>
      </c>
      <c r="O29" s="84" t="s">
        <v>54</v>
      </c>
      <c r="P29" s="72"/>
    </row>
    <row r="30" spans="1:16" ht="13.5">
      <c r="A30" s="78" t="s">
        <v>60</v>
      </c>
      <c r="B30" s="112" t="str">
        <f>IF(AND(ISNUMBER(B25),B25&gt;0,ISNUMBER(B28),B28&gt;0),B25*B28,"-")</f>
        <v>-</v>
      </c>
      <c r="C30" s="92" t="s">
        <v>26</v>
      </c>
      <c r="D30" s="113" t="str">
        <f>IF(AND(ISNUMBER(D25),D25&gt;0,ISNUMBER(D28),D28&gt;0),D25*D28,"-")</f>
        <v>-</v>
      </c>
      <c r="E30" s="84" t="s">
        <v>26</v>
      </c>
      <c r="F30" s="113" t="str">
        <f>IF(AND(ISNUMBER(F25),F25&gt;0,ISNUMBER(F28),F28&gt;0),F25*F28,"-")</f>
        <v>-</v>
      </c>
      <c r="G30" s="84" t="s">
        <v>26</v>
      </c>
      <c r="H30" s="113" t="str">
        <f>IF(AND(ISNUMBER(H25),H25&gt;0,ISNUMBER(H28),H28&gt;0),H25*H28,"-")</f>
        <v>-</v>
      </c>
      <c r="I30" s="84" t="s">
        <v>26</v>
      </c>
      <c r="J30" s="113" t="str">
        <f>IF(AND(ISNUMBER(J25),J25&gt;0,ISNUMBER(J28),J28&gt;0),J25*J28,"-")</f>
        <v>-</v>
      </c>
      <c r="K30" s="84" t="s">
        <v>26</v>
      </c>
      <c r="L30" s="113" t="str">
        <f>IF(AND(ISNUMBER(L25),L25&gt;0,ISNUMBER(L28),L28&gt;0),L25*L28,"-")</f>
        <v>-</v>
      </c>
      <c r="M30" s="84" t="s">
        <v>26</v>
      </c>
      <c r="N30" s="113" t="str">
        <f>IF(AND(ISNUMBER(N25),N25&gt;0,ISNUMBER(N28),N28&gt;0),N25*N28,"-")</f>
        <v>-</v>
      </c>
      <c r="O30" s="84" t="s">
        <v>26</v>
      </c>
      <c r="P30" s="72"/>
    </row>
    <row r="31" spans="1:16" ht="13.5">
      <c r="A31" s="78" t="s">
        <v>50</v>
      </c>
      <c r="B31" s="112" t="str">
        <f>IF(AND(ISNUMBER(B26),B26&gt;0,ISNUMBER(B29),B29&gt;0),B26*B29,"-")</f>
        <v>-</v>
      </c>
      <c r="C31" s="92" t="s">
        <v>26</v>
      </c>
      <c r="D31" s="113" t="str">
        <f>IF(AND(ISNUMBER(D26),D26&gt;0,ISNUMBER(D29),D29&gt;0),D26*D29,"-")</f>
        <v>-</v>
      </c>
      <c r="E31" s="84" t="s">
        <v>26</v>
      </c>
      <c r="F31" s="113" t="str">
        <f>IF(AND(ISNUMBER(F26),F26&gt;0,ISNUMBER(F29),F29&gt;0),F26*F29,"-")</f>
        <v>-</v>
      </c>
      <c r="G31" s="84" t="s">
        <v>26</v>
      </c>
      <c r="H31" s="113" t="str">
        <f>IF(AND(ISNUMBER(H26),H26&gt;0,ISNUMBER(H29),H29&gt;0),H26*H29,"-")</f>
        <v>-</v>
      </c>
      <c r="I31" s="84" t="s">
        <v>26</v>
      </c>
      <c r="J31" s="113" t="str">
        <f>IF(AND(ISNUMBER(J26),J26&gt;0,ISNUMBER(J29),J29&gt;0),J26*J29,"-")</f>
        <v>-</v>
      </c>
      <c r="K31" s="84" t="s">
        <v>26</v>
      </c>
      <c r="L31" s="113" t="str">
        <f>IF(AND(ISNUMBER(L26),L26&gt;0,ISNUMBER(L29),L29&gt;0),L26*L29,"-")</f>
        <v>-</v>
      </c>
      <c r="M31" s="84" t="s">
        <v>26</v>
      </c>
      <c r="N31" s="113" t="str">
        <f>IF(AND(ISNUMBER(N26),N26&gt;0,ISNUMBER(N29),N29&gt;0),N26*N29,"-")</f>
        <v>-</v>
      </c>
      <c r="O31" s="84" t="s">
        <v>26</v>
      </c>
      <c r="P31" s="72"/>
    </row>
    <row r="32" spans="1:16" ht="15" thickBot="1">
      <c r="A32" s="146" t="s">
        <v>44</v>
      </c>
      <c r="B32" s="114" t="str">
        <f>IF(ISNUMBER(B30+B31),(B30+B31),IF(ISNUMBER(B30),B30,IF(ISNUMBER(B31),B31,"-")))</f>
        <v>-</v>
      </c>
      <c r="C32" s="115" t="s">
        <v>26</v>
      </c>
      <c r="D32" s="116" t="str">
        <f>IF(ISNUMBER(D30+D31),(D30+D31),IF(ISNUMBER(D30),D30,IF(ISNUMBER(D31),D31,"-")))</f>
        <v>-</v>
      </c>
      <c r="E32" s="117" t="s">
        <v>26</v>
      </c>
      <c r="F32" s="116" t="str">
        <f>IF(ISNUMBER(F30+F31),(F30+F31),IF(ISNUMBER(F30),F30,IF(ISNUMBER(F31),F31,"-")))</f>
        <v>-</v>
      </c>
      <c r="G32" s="117" t="s">
        <v>26</v>
      </c>
      <c r="H32" s="116" t="str">
        <f>IF(ISNUMBER(H30+H31),(H30+H31),IF(ISNUMBER(H30),H30,IF(ISNUMBER(H31),H31,"-")))</f>
        <v>-</v>
      </c>
      <c r="I32" s="117" t="s">
        <v>26</v>
      </c>
      <c r="J32" s="116" t="str">
        <f>IF(ISNUMBER(J30+J31),(J30+J31),IF(ISNUMBER(J30),J30,IF(ISNUMBER(J31),J31,"-")))</f>
        <v>-</v>
      </c>
      <c r="K32" s="117" t="s">
        <v>26</v>
      </c>
      <c r="L32" s="116" t="str">
        <f>IF(ISNUMBER(L30+L31),(L30+L31),IF(ISNUMBER(L30),L30,IF(ISNUMBER(L31),L31,"-")))</f>
        <v>-</v>
      </c>
      <c r="M32" s="117" t="s">
        <v>26</v>
      </c>
      <c r="N32" s="116" t="str">
        <f>IF(ISNUMBER(N30+N31),(N30+N31),IF(ISNUMBER(N30),N30,IF(ISNUMBER(N31),N31,"-")))</f>
        <v>-</v>
      </c>
      <c r="O32" s="117" t="s">
        <v>26</v>
      </c>
      <c r="P32" s="72"/>
    </row>
    <row r="33" spans="1:16" ht="22.5" customHeight="1">
      <c r="A33" s="73" t="s">
        <v>45</v>
      </c>
      <c r="B33" s="74"/>
      <c r="C33" s="75"/>
      <c r="D33" s="76"/>
      <c r="E33" s="77"/>
      <c r="F33" s="90"/>
      <c r="G33" s="77"/>
      <c r="H33" s="76"/>
      <c r="I33" s="77"/>
      <c r="J33" s="76"/>
      <c r="K33" s="77"/>
      <c r="L33" s="76"/>
      <c r="M33" s="77"/>
      <c r="N33" s="76"/>
      <c r="O33" s="77"/>
      <c r="P33" s="72"/>
    </row>
    <row r="34" spans="1:16" ht="14.25" customHeight="1" thickBot="1">
      <c r="A34" s="118" t="s">
        <v>48</v>
      </c>
      <c r="B34" s="119" t="str">
        <f>IF(AND(ISNUMBER(B9),ISNUMBER(B27)),B27*B9,"-")</f>
        <v>-</v>
      </c>
      <c r="C34" s="120" t="s">
        <v>26</v>
      </c>
      <c r="D34" s="121">
        <f>IF(AND(ISNUMBER(D9),ISNUMBER(D27)),D27*D9,"-")</f>
        <v>0</v>
      </c>
      <c r="E34" s="84" t="s">
        <v>26</v>
      </c>
      <c r="F34" s="121" t="str">
        <f>IF(AND(ISNUMBER(F9),ISNUMBER(F27)),F27*F9,"-")</f>
        <v>-</v>
      </c>
      <c r="G34" s="84" t="s">
        <v>26</v>
      </c>
      <c r="H34" s="121" t="str">
        <f>IF(AND(ISNUMBER(H9),ISNUMBER(H27)),H27*H9,"-")</f>
        <v>-</v>
      </c>
      <c r="I34" s="84" t="s">
        <v>26</v>
      </c>
      <c r="J34" s="121" t="str">
        <f>IF(AND(ISNUMBER(J9),ISNUMBER(J27)),J27*J9,"-")</f>
        <v>-</v>
      </c>
      <c r="K34" s="84" t="s">
        <v>26</v>
      </c>
      <c r="L34" s="121" t="str">
        <f>IF(AND(ISNUMBER(L9),ISNUMBER(L27)),L27*L9,"-")</f>
        <v>-</v>
      </c>
      <c r="M34" s="84" t="s">
        <v>26</v>
      </c>
      <c r="N34" s="121" t="str">
        <f>IF(AND(ISNUMBER(N9),ISNUMBER(N27)),N27*N9,"-")</f>
        <v>-</v>
      </c>
      <c r="O34" s="84" t="s">
        <v>26</v>
      </c>
      <c r="P34" s="72"/>
    </row>
    <row r="35" spans="1:16" ht="22.5" customHeight="1">
      <c r="A35" s="141" t="s">
        <v>28</v>
      </c>
      <c r="B35" s="74"/>
      <c r="C35" s="75"/>
      <c r="D35" s="76"/>
      <c r="E35" s="77"/>
      <c r="F35" s="90"/>
      <c r="G35" s="77"/>
      <c r="H35" s="76"/>
      <c r="I35" s="77"/>
      <c r="J35" s="76"/>
      <c r="K35" s="77"/>
      <c r="L35" s="76"/>
      <c r="M35" s="77"/>
      <c r="N35" s="76"/>
      <c r="O35" s="77"/>
      <c r="P35" s="72"/>
    </row>
    <row r="36" spans="1:16" ht="13.5" hidden="1">
      <c r="A36" s="78"/>
      <c r="B36" s="112">
        <f>IF(ISNUMBER(B22),B22,0)</f>
        <v>0</v>
      </c>
      <c r="C36" s="92"/>
      <c r="D36" s="113">
        <f>IF(ISNUMBER(D22),D22,0)</f>
        <v>0</v>
      </c>
      <c r="E36" s="84"/>
      <c r="F36" s="113">
        <f>IF(ISNUMBER(F22),F22,0)</f>
        <v>0</v>
      </c>
      <c r="G36" s="84"/>
      <c r="H36" s="113">
        <f>IF(ISNUMBER(H22),H22,0)</f>
        <v>0</v>
      </c>
      <c r="I36" s="84"/>
      <c r="J36" s="113">
        <f>IF(ISNUMBER(J22),J22,0)</f>
        <v>0</v>
      </c>
      <c r="K36" s="84"/>
      <c r="L36" s="113">
        <f>IF(ISNUMBER(L22),L22,0)</f>
        <v>0</v>
      </c>
      <c r="M36" s="84"/>
      <c r="N36" s="113">
        <f>IF(ISNUMBER(N22),N22,0)</f>
        <v>0</v>
      </c>
      <c r="O36" s="84"/>
      <c r="P36" s="72"/>
    </row>
    <row r="37" spans="1:16" ht="13.5" hidden="1">
      <c r="A37" s="78"/>
      <c r="B37" s="112">
        <f>IF(ISNUMBER(B32),B32,0)</f>
        <v>0</v>
      </c>
      <c r="C37" s="92"/>
      <c r="D37" s="113">
        <f>IF(ISNUMBER(D32),D32,0)</f>
        <v>0</v>
      </c>
      <c r="E37" s="84"/>
      <c r="F37" s="113">
        <f>IF(ISNUMBER(F32),F32,0)</f>
        <v>0</v>
      </c>
      <c r="G37" s="84"/>
      <c r="H37" s="113">
        <f>IF(ISNUMBER(H32),H32,0)</f>
        <v>0</v>
      </c>
      <c r="I37" s="84"/>
      <c r="J37" s="113">
        <f>IF(ISNUMBER(J32),J32,0)</f>
        <v>0</v>
      </c>
      <c r="K37" s="84"/>
      <c r="L37" s="113">
        <f>IF(ISNUMBER(L32),L32,0)</f>
        <v>0</v>
      </c>
      <c r="M37" s="84"/>
      <c r="N37" s="113">
        <f>IF(ISNUMBER(N32),N32,0)</f>
        <v>0</v>
      </c>
      <c r="O37" s="84"/>
      <c r="P37" s="72"/>
    </row>
    <row r="38" spans="1:16" ht="13.5" hidden="1">
      <c r="A38" s="78"/>
      <c r="B38" s="112">
        <f>IF(ISNUMBER(B34),B34,0)</f>
        <v>0</v>
      </c>
      <c r="C38" s="92"/>
      <c r="D38" s="113">
        <f>IF(ISNUMBER(D34),D34,0)</f>
        <v>0</v>
      </c>
      <c r="E38" s="84"/>
      <c r="F38" s="113">
        <f>IF(ISNUMBER(F34),F34,0)</f>
        <v>0</v>
      </c>
      <c r="G38" s="84"/>
      <c r="H38" s="113">
        <f>IF(ISNUMBER(H34),H34,0)</f>
        <v>0</v>
      </c>
      <c r="I38" s="84"/>
      <c r="J38" s="113">
        <f>IF(ISNUMBER(J34),J34,0)</f>
        <v>0</v>
      </c>
      <c r="K38" s="84"/>
      <c r="L38" s="113">
        <f>IF(ISNUMBER(L34),L34,0)</f>
        <v>0</v>
      </c>
      <c r="M38" s="84"/>
      <c r="N38" s="113">
        <f>IF(ISNUMBER(N34),N34,0)</f>
        <v>0</v>
      </c>
      <c r="O38" s="84"/>
      <c r="P38" s="72"/>
    </row>
    <row r="39" spans="1:16" ht="13.5" hidden="1">
      <c r="A39" s="78"/>
      <c r="B39" s="112">
        <f>SUM(B36:B38)</f>
        <v>0</v>
      </c>
      <c r="C39" s="92"/>
      <c r="D39" s="113">
        <f>SUM(D36:D38)</f>
        <v>0</v>
      </c>
      <c r="E39" s="84"/>
      <c r="F39" s="113">
        <f>SUM(F36:F38)</f>
        <v>0</v>
      </c>
      <c r="G39" s="84"/>
      <c r="H39" s="113">
        <f>SUM(H36:H38)</f>
        <v>0</v>
      </c>
      <c r="I39" s="84"/>
      <c r="J39" s="113">
        <f>SUM(J36:J38)</f>
        <v>0</v>
      </c>
      <c r="K39" s="84"/>
      <c r="L39" s="113">
        <f>SUM(L36:L38)</f>
        <v>0</v>
      </c>
      <c r="M39" s="84"/>
      <c r="N39" s="113">
        <f>SUM(N36:N38)</f>
        <v>0</v>
      </c>
      <c r="O39" s="84"/>
      <c r="P39" s="72"/>
    </row>
    <row r="40" spans="1:16" ht="13.5">
      <c r="A40" s="78" t="s">
        <v>53</v>
      </c>
      <c r="B40" s="110" t="str">
        <f>IF(B39&gt;0,B39,"-")</f>
        <v>-</v>
      </c>
      <c r="C40" s="92" t="s">
        <v>30</v>
      </c>
      <c r="D40" s="111" t="str">
        <f>IF(D39&gt;0,D39,"-")</f>
        <v>-</v>
      </c>
      <c r="E40" s="84" t="s">
        <v>30</v>
      </c>
      <c r="F40" s="111" t="str">
        <f>IF(F39&gt;0,F39,"-")</f>
        <v>-</v>
      </c>
      <c r="G40" s="84" t="s">
        <v>30</v>
      </c>
      <c r="H40" s="111" t="str">
        <f>IF(H39&gt;0,H39,"-")</f>
        <v>-</v>
      </c>
      <c r="I40" s="84" t="s">
        <v>30</v>
      </c>
      <c r="J40" s="111" t="str">
        <f>IF(J39&gt;0,J39,"-")</f>
        <v>-</v>
      </c>
      <c r="K40" s="84" t="s">
        <v>30</v>
      </c>
      <c r="L40" s="111" t="str">
        <f>IF(L39&gt;0,L39,"-")</f>
        <v>-</v>
      </c>
      <c r="M40" s="84" t="s">
        <v>30</v>
      </c>
      <c r="N40" s="111" t="str">
        <f>IF(N39&gt;0,N39,"-")</f>
        <v>-</v>
      </c>
      <c r="O40" s="84" t="s">
        <v>30</v>
      </c>
      <c r="P40" s="72"/>
    </row>
    <row r="41" spans="1:16" ht="14.25">
      <c r="A41" s="142" t="s">
        <v>29</v>
      </c>
      <c r="B41" s="110" t="str">
        <f>IF(AND(ISNUMBER(B40),ISNUMBER(B5)),B40*B5,"-")</f>
        <v>-</v>
      </c>
      <c r="C41" s="92" t="s">
        <v>52</v>
      </c>
      <c r="D41" s="111" t="str">
        <f>IF(AND(ISNUMBER(D40),ISNUMBER(D5)),D40*D5,"-")</f>
        <v>-</v>
      </c>
      <c r="E41" s="84" t="s">
        <v>26</v>
      </c>
      <c r="F41" s="111" t="str">
        <f>IF(AND(ISNUMBER(F40),ISNUMBER(F5)),F40*F5,"-")</f>
        <v>-</v>
      </c>
      <c r="G41" s="84" t="s">
        <v>26</v>
      </c>
      <c r="H41" s="111" t="str">
        <f>IF(AND(ISNUMBER(H40),ISNUMBER(H5)),H40*H5,"-")</f>
        <v>-</v>
      </c>
      <c r="I41" s="84" t="s">
        <v>26</v>
      </c>
      <c r="J41" s="111" t="str">
        <f>IF(AND(ISNUMBER(J40),ISNUMBER(J5)),J40*J5,"-")</f>
        <v>-</v>
      </c>
      <c r="K41" s="84" t="s">
        <v>26</v>
      </c>
      <c r="L41" s="111" t="str">
        <f>IF(AND(ISNUMBER(L40),ISNUMBER(L5)),L40*L5,"-")</f>
        <v>-</v>
      </c>
      <c r="M41" s="84" t="s">
        <v>26</v>
      </c>
      <c r="N41" s="111" t="str">
        <f>IF(AND(ISNUMBER(N40),ISNUMBER(N5)),N40*N5,"-")</f>
        <v>-</v>
      </c>
      <c r="O41" s="84" t="s">
        <v>26</v>
      </c>
      <c r="P41" s="72"/>
    </row>
    <row r="42" spans="1:16" ht="14.25" thickBot="1">
      <c r="A42" s="123" t="s">
        <v>47</v>
      </c>
      <c r="B42" s="124" t="str">
        <f>IF(AND(ISNUMBER(B40),ISNUMBER(B6),ISNUMBER(B9),B6&gt;0,B9&gt;0),B40/B6/B9,"-")</f>
        <v>-</v>
      </c>
      <c r="C42" s="92" t="s">
        <v>51</v>
      </c>
      <c r="D42" s="125" t="str">
        <f>IF(AND(ISNUMBER(D40),ISNUMBER(D6),ISNUMBER(D9),D6&gt;0,D9&gt;0),D40/D6/D9,"-")</f>
        <v>-</v>
      </c>
      <c r="E42" s="122" t="s">
        <v>51</v>
      </c>
      <c r="F42" s="125" t="str">
        <f>IF(AND(ISNUMBER(F40),ISNUMBER(F6),ISNUMBER(F9),F6&gt;0,F9&gt;0),F40/F6/F9,"-")</f>
        <v>-</v>
      </c>
      <c r="G42" s="122" t="s">
        <v>51</v>
      </c>
      <c r="H42" s="125" t="str">
        <f>IF(AND(ISNUMBER(H40),ISNUMBER(H6),ISNUMBER(H9),H6&gt;0,H9&gt;0),H40/H6/H9,"-")</f>
        <v>-</v>
      </c>
      <c r="I42" s="122" t="s">
        <v>51</v>
      </c>
      <c r="J42" s="125" t="str">
        <f>IF(AND(ISNUMBER(J40),ISNUMBER(J6),ISNUMBER(J9),J6&gt;0,J9&gt;0),J40/J6/J9,"-")</f>
        <v>-</v>
      </c>
      <c r="K42" s="122" t="s">
        <v>51</v>
      </c>
      <c r="L42" s="125" t="str">
        <f>IF(AND(ISNUMBER(L40),ISNUMBER(L6),ISNUMBER(L9),L6&gt;0,L9&gt;0),L40/L6/L9,"-")</f>
        <v>-</v>
      </c>
      <c r="M42" s="122" t="s">
        <v>51</v>
      </c>
      <c r="N42" s="125" t="str">
        <f>IF(AND(ISNUMBER(N40),ISNUMBER(N6),ISNUMBER(N9),N6&gt;0,N9&gt;0),N40/N6/N9,"-")</f>
        <v>-</v>
      </c>
      <c r="O42" s="122" t="s">
        <v>51</v>
      </c>
      <c r="P42" s="72"/>
    </row>
    <row r="43" spans="1:16" ht="22.5" customHeight="1">
      <c r="A43" s="149" t="s">
        <v>61</v>
      </c>
      <c r="B43" s="74" t="str">
        <f>IF($D$7&gt;0,ROUND($D$7,1),"-")</f>
        <v>-</v>
      </c>
      <c r="C43" s="75" t="s">
        <v>15</v>
      </c>
      <c r="D43" s="76" t="str">
        <f>IF($D$7&gt;0,ROUND($D$7,1),"-")</f>
        <v>-</v>
      </c>
      <c r="E43" s="77" t="s">
        <v>15</v>
      </c>
      <c r="F43" s="90" t="str">
        <f>IF($D$7&gt;0,ROUND($D$7,1),"-")</f>
        <v>-</v>
      </c>
      <c r="G43" s="77" t="s">
        <v>15</v>
      </c>
      <c r="H43" s="76" t="str">
        <f>IF($D$7&gt;0,ROUND($D$7,1),"-")</f>
        <v>-</v>
      </c>
      <c r="I43" s="77" t="s">
        <v>15</v>
      </c>
      <c r="J43" s="76" t="str">
        <f>IF($D$7&gt;0,ROUND($D$7,1),"-")</f>
        <v>-</v>
      </c>
      <c r="K43" s="77" t="s">
        <v>15</v>
      </c>
      <c r="L43" s="76" t="str">
        <f>IF($D$7&gt;0,ROUND($D$7,1),"-")</f>
        <v>-</v>
      </c>
      <c r="M43" s="77" t="s">
        <v>15</v>
      </c>
      <c r="N43" s="76" t="str">
        <f>IF($D$7&gt;0,ROUND($D$7,1),"-")</f>
        <v>-</v>
      </c>
      <c r="O43" s="77" t="s">
        <v>15</v>
      </c>
      <c r="P43" s="72"/>
    </row>
    <row r="44" spans="1:16" ht="14.25">
      <c r="A44" s="148" t="s">
        <v>31</v>
      </c>
      <c r="B44" s="126" t="str">
        <f>IF(AND(ISNUMBER(B40),ISNUMBER(B8),ISNUMBER(B7),ISNUMBER(B17)),B17+B40*(-PV(B8/100,B7,1,,)),"-")</f>
        <v>-</v>
      </c>
      <c r="C44" s="96" t="s">
        <v>0</v>
      </c>
      <c r="D44" s="127" t="str">
        <f>IF(AND(ISNUMBER(D40),ISNUMBER(D8),ISNUMBER(D7)),D17+D40*(-PV(D8/100,D7,1,,)),"-")</f>
        <v>-</v>
      </c>
      <c r="E44" s="98" t="s">
        <v>0</v>
      </c>
      <c r="F44" s="127" t="str">
        <f>IF(AND(ISNUMBER(F40),ISNUMBER(F8),ISNUMBER(F7)),F17+F40*(-PV(F8/100,F7,1,,)),"-")</f>
        <v>-</v>
      </c>
      <c r="G44" s="98" t="s">
        <v>0</v>
      </c>
      <c r="H44" s="127" t="str">
        <f>IF(AND(ISNUMBER(H40),ISNUMBER(H8),ISNUMBER(H7)),H17+H40*(-PV(H8/100,H7,1,,)),"-")</f>
        <v>-</v>
      </c>
      <c r="I44" s="98" t="s">
        <v>0</v>
      </c>
      <c r="J44" s="127" t="str">
        <f>IF(AND(ISNUMBER(J40),ISNUMBER(J8),ISNUMBER(J7)),J17+J40*(-PV(J8/100,J7,1,,)),"-")</f>
        <v>-</v>
      </c>
      <c r="K44" s="98" t="s">
        <v>0</v>
      </c>
      <c r="L44" s="127" t="str">
        <f>IF(AND(ISNUMBER(L40),ISNUMBER(L8),ISNUMBER(L7)),L17+L40*(-PV(L8/100,L7,1,,)),"-")</f>
        <v>-</v>
      </c>
      <c r="M44" s="98" t="s">
        <v>0</v>
      </c>
      <c r="N44" s="127" t="str">
        <f>IF(AND(ISNUMBER(N40),ISNUMBER(N8),ISNUMBER(N7)),N17+N40*(-PV(N8/100,N7,1,,)),"-")</f>
        <v>-</v>
      </c>
      <c r="O44" s="98" t="s">
        <v>0</v>
      </c>
      <c r="P44" s="72"/>
    </row>
    <row r="45" spans="1:16" ht="13.5">
      <c r="A45" s="128" t="s">
        <v>46</v>
      </c>
      <c r="B45" s="129" t="str">
        <f>IF(AND(ISNUMBER(B44),ISNUMBER(B6),B6&gt;0),B44/B6/B9/B43,"-")</f>
        <v>-</v>
      </c>
      <c r="C45" s="96" t="s">
        <v>51</v>
      </c>
      <c r="D45" s="130" t="str">
        <f>IF(AND(ISNUMBER(D44),ISNUMBER(D6),D6&gt;0),D44/D6/D9/D43,"-")</f>
        <v>-</v>
      </c>
      <c r="E45" s="98" t="s">
        <v>51</v>
      </c>
      <c r="F45" s="130" t="str">
        <f>IF(AND(ISNUMBER(F44),ISNUMBER(F6),F6&gt;0),F44/F6/F9/F43,"-")</f>
        <v>-</v>
      </c>
      <c r="G45" s="98" t="s">
        <v>51</v>
      </c>
      <c r="H45" s="130" t="str">
        <f>IF(AND(ISNUMBER(H44),ISNUMBER(H6),H6&gt;0),H44/H6/H9/H43,"-")</f>
        <v>-</v>
      </c>
      <c r="I45" s="98" t="s">
        <v>51</v>
      </c>
      <c r="J45" s="130" t="str">
        <f>IF(AND(ISNUMBER(J44),ISNUMBER(J6),J6&gt;0),J44/J6/J9/J43,"-")</f>
        <v>-</v>
      </c>
      <c r="K45" s="98" t="s">
        <v>51</v>
      </c>
      <c r="L45" s="130" t="str">
        <f>IF(AND(ISNUMBER(L44),ISNUMBER(L6),L6&gt;0),L44/L6/L9/L43,"-")</f>
        <v>-</v>
      </c>
      <c r="M45" s="98" t="s">
        <v>51</v>
      </c>
      <c r="N45" s="130" t="str">
        <f>IF(AND(ISNUMBER(N44),ISNUMBER(N6),N6&gt;0),N44/N6/N9/N43,"-")</f>
        <v>-</v>
      </c>
      <c r="O45" s="98" t="s">
        <v>51</v>
      </c>
      <c r="P45" s="72"/>
    </row>
    <row r="46" spans="1:16" ht="15" thickBot="1">
      <c r="A46" s="147" t="s">
        <v>32</v>
      </c>
      <c r="B46" s="131" t="str">
        <f>IF(AND(ISNUMBER(B44),ISNUMBER(B5),B5&gt;0),B44*B5,"-")</f>
        <v>-</v>
      </c>
      <c r="C46" s="132" t="s">
        <v>0</v>
      </c>
      <c r="D46" s="133" t="str">
        <f>IF(AND(ISNUMBER(D44),ISNUMBER(D5),D5&gt;0),D44*D5,"-")</f>
        <v>-</v>
      </c>
      <c r="E46" s="100" t="s">
        <v>0</v>
      </c>
      <c r="F46" s="133" t="str">
        <f>IF(AND(ISNUMBER(F44),ISNUMBER(F5),F5&gt;0),F44*F5,"-")</f>
        <v>-</v>
      </c>
      <c r="G46" s="100" t="s">
        <v>0</v>
      </c>
      <c r="H46" s="133" t="str">
        <f>IF(AND(ISNUMBER(H44),ISNUMBER(H5),H5&gt;0),H44*H5,"-")</f>
        <v>-</v>
      </c>
      <c r="I46" s="100" t="s">
        <v>0</v>
      </c>
      <c r="J46" s="133" t="str">
        <f>IF(AND(ISNUMBER(J44),ISNUMBER(J5),J5&gt;0),J44*J5,"-")</f>
        <v>-</v>
      </c>
      <c r="K46" s="100" t="s">
        <v>0</v>
      </c>
      <c r="L46" s="133" t="str">
        <f>IF(AND(ISNUMBER(L44),ISNUMBER(L5),L5&gt;0),L44*L5,"-")</f>
        <v>-</v>
      </c>
      <c r="M46" s="100" t="s">
        <v>0</v>
      </c>
      <c r="N46" s="133" t="str">
        <f>IF(AND(ISNUMBER(N44),ISNUMBER(N5),N5&gt;0),N44*N5,"-")</f>
        <v>-</v>
      </c>
      <c r="O46" s="100" t="s">
        <v>0</v>
      </c>
      <c r="P46" s="72"/>
    </row>
    <row r="47" spans="1:16" ht="6.75" customHeight="1">
      <c r="A47" s="134"/>
      <c r="B47" s="135"/>
      <c r="C47" s="136"/>
      <c r="D47" s="72"/>
      <c r="E47" s="134"/>
      <c r="F47" s="72"/>
      <c r="G47" s="134"/>
      <c r="H47" s="72"/>
      <c r="I47" s="134"/>
      <c r="J47" s="72"/>
      <c r="K47" s="134"/>
      <c r="L47" s="72"/>
      <c r="M47" s="134"/>
      <c r="N47" s="72"/>
      <c r="O47" s="72"/>
      <c r="P47" s="72"/>
    </row>
    <row r="48" spans="1:16" ht="13.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72"/>
    </row>
    <row r="49" spans="1:16" ht="13.5">
      <c r="A49" s="168" t="s">
        <v>68</v>
      </c>
      <c r="B49" s="168"/>
      <c r="C49" s="168"/>
      <c r="D49" s="168"/>
      <c r="E49" s="168"/>
      <c r="F49" s="168"/>
      <c r="G49" s="168"/>
      <c r="H49" s="168"/>
      <c r="I49" s="169"/>
      <c r="J49" s="168"/>
      <c r="K49" s="169"/>
      <c r="L49" s="72"/>
      <c r="M49" s="134"/>
      <c r="N49" s="72"/>
      <c r="O49" s="72"/>
      <c r="P49" s="72"/>
    </row>
    <row r="50" spans="1:11" ht="14.25">
      <c r="A50" s="150" t="s">
        <v>94</v>
      </c>
      <c r="B50" s="138"/>
      <c r="C50" s="136"/>
      <c r="D50" s="72"/>
      <c r="E50" s="134"/>
      <c r="F50" s="72"/>
      <c r="G50" s="134"/>
      <c r="H50" s="72"/>
      <c r="I50" s="134"/>
      <c r="J50" s="72"/>
      <c r="K50" s="134"/>
    </row>
    <row r="51" spans="1:11" ht="14.25">
      <c r="A51" s="150" t="s">
        <v>95</v>
      </c>
      <c r="B51" s="138"/>
      <c r="C51" s="136"/>
      <c r="D51" s="72"/>
      <c r="E51" s="134"/>
      <c r="F51" s="72"/>
      <c r="G51" s="134"/>
      <c r="H51" s="72"/>
      <c r="I51" s="134"/>
      <c r="J51" s="72"/>
      <c r="K51" s="134"/>
    </row>
    <row r="52" spans="1:11" ht="14.25">
      <c r="A52" s="150" t="s">
        <v>96</v>
      </c>
      <c r="B52" s="138"/>
      <c r="C52" s="136"/>
      <c r="D52" s="151"/>
      <c r="E52" s="134"/>
      <c r="F52" s="72"/>
      <c r="G52" s="134"/>
      <c r="H52" s="72"/>
      <c r="I52" s="134"/>
      <c r="J52" s="72"/>
      <c r="K52" s="134"/>
    </row>
    <row r="53" spans="1:11" ht="14.25">
      <c r="A53" s="150" t="s">
        <v>97</v>
      </c>
      <c r="B53" s="138"/>
      <c r="C53" s="136"/>
      <c r="D53" s="72"/>
      <c r="E53" s="134"/>
      <c r="F53" s="72"/>
      <c r="G53" s="134"/>
      <c r="H53" s="72"/>
      <c r="I53" s="134"/>
      <c r="J53" s="72"/>
      <c r="K53" s="134"/>
    </row>
    <row r="60" spans="1:13" ht="13.5">
      <c r="A60" s="50"/>
      <c r="B60" s="51"/>
      <c r="C60" s="52"/>
      <c r="D60" s="53"/>
      <c r="E60" s="54"/>
      <c r="F60" s="53"/>
      <c r="G60" s="54"/>
      <c r="H60" s="53"/>
      <c r="I60" s="54"/>
      <c r="J60" s="53"/>
      <c r="K60" s="54"/>
      <c r="L60" s="53"/>
      <c r="M60" s="54"/>
    </row>
    <row r="61" spans="1:13" ht="13.5">
      <c r="A61" s="50"/>
      <c r="B61" s="51"/>
      <c r="C61" s="55"/>
      <c r="D61" s="56"/>
      <c r="E61" s="57"/>
      <c r="F61" s="56"/>
      <c r="G61" s="57"/>
      <c r="H61" s="56"/>
      <c r="I61" s="54"/>
      <c r="J61" s="53"/>
      <c r="K61" s="54"/>
      <c r="L61" s="53"/>
      <c r="M61" s="54"/>
    </row>
  </sheetData>
  <sheetProtection/>
  <mergeCells count="22">
    <mergeCell ref="A49:K49"/>
    <mergeCell ref="L2:M2"/>
    <mergeCell ref="D3:E3"/>
    <mergeCell ref="F3:G3"/>
    <mergeCell ref="H3:I3"/>
    <mergeCell ref="L3:M3"/>
    <mergeCell ref="J3:K3"/>
    <mergeCell ref="H2:I2"/>
    <mergeCell ref="J2:K2"/>
    <mergeCell ref="F2:G2"/>
    <mergeCell ref="N1:O1"/>
    <mergeCell ref="N2:O2"/>
    <mergeCell ref="N3:O3"/>
    <mergeCell ref="D2:E2"/>
    <mergeCell ref="D1:E1"/>
    <mergeCell ref="B3:C3"/>
    <mergeCell ref="L1:M1"/>
    <mergeCell ref="J1:K1"/>
    <mergeCell ref="F1:G1"/>
    <mergeCell ref="H1:I1"/>
    <mergeCell ref="B1:C1"/>
    <mergeCell ref="B2:C2"/>
  </mergeCells>
  <dataValidations count="2">
    <dataValidation errorStyle="warning" prompt="Select a value " errorTitle="Click OK to continue" sqref="J20:J22 N20:N22 D20:D22 H20:H22 B20:B22 F20:F22 L20:L22"/>
    <dataValidation errorStyle="information" prompt="Select one of the listed values or type your own one" errorTitle="Click OK to continue" error="    " sqref="N25:N26 B25:B27 L25:L26 J25:J26 H25:H26 F25:F26"/>
  </dataValidations>
  <printOptions horizontalCentered="1"/>
  <pageMargins left="0.3937007874015748" right="0.3937007874015748" top="0.7874015748031497" bottom="0.5905511811023623" header="0.43" footer="0.1968503937007874"/>
  <pageSetup fitToHeight="1" fitToWidth="1" horizontalDpi="600" verticalDpi="600" orientation="landscape" paperSize="9" scale="59" r:id="rId1"/>
  <headerFooter alignWithMargins="0">
    <oddHeader xml:space="preserve">&amp;L&amp;"Arial,Pogrubiony"&amp;12Calculation tool for Life Cycle Cost assessment for Dishwashers </oddHeader>
    <oddFooter>&amp;CEuropean Project GreenLabelsPurchase - making a greener procurement with energy labels; www.greenlabelspurchase.net</oddFooter>
  </headerFooter>
  <ignoredErrors>
    <ignoredError sqref="B18 N18 L18 D18 F18 H18 J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4">
      <selection activeCell="E33" sqref="E33"/>
    </sheetView>
  </sheetViews>
  <sheetFormatPr defaultColWidth="9.140625" defaultRowHeight="12.75"/>
  <cols>
    <col min="1" max="1" width="65.00390625" style="60" customWidth="1"/>
    <col min="2" max="2" width="10.8515625" style="3" customWidth="1"/>
    <col min="3" max="3" width="4.28125" style="3" customWidth="1"/>
    <col min="4" max="4" width="10.8515625" style="3" customWidth="1"/>
    <col min="5" max="5" width="4.28125" style="3" customWidth="1"/>
    <col min="6" max="6" width="10.8515625" style="3" customWidth="1"/>
    <col min="7" max="7" width="4.28125" style="3" customWidth="1"/>
    <col min="8" max="8" width="10.8515625" style="3" customWidth="1"/>
    <col min="9" max="9" width="4.28125" style="3" customWidth="1"/>
    <col min="10" max="10" width="10.8515625" style="3" customWidth="1"/>
    <col min="11" max="11" width="4.28125" style="3" customWidth="1"/>
    <col min="12" max="12" width="10.8515625" style="3" customWidth="1"/>
    <col min="13" max="13" width="4.28125" style="3" customWidth="1"/>
    <col min="14" max="16384" width="9.140625" style="3" customWidth="1"/>
  </cols>
  <sheetData>
    <row r="1" ht="13.5" thickBot="1">
      <c r="A1" s="58"/>
    </row>
    <row r="2" spans="1:14" ht="12.75">
      <c r="A2" s="28"/>
      <c r="B2" s="159" t="s">
        <v>6</v>
      </c>
      <c r="C2" s="160"/>
      <c r="D2" s="159" t="s">
        <v>7</v>
      </c>
      <c r="E2" s="160"/>
      <c r="F2" s="159" t="s">
        <v>8</v>
      </c>
      <c r="G2" s="160"/>
      <c r="H2" s="159" t="s">
        <v>9</v>
      </c>
      <c r="I2" s="160"/>
      <c r="J2" s="159" t="s">
        <v>10</v>
      </c>
      <c r="K2" s="160"/>
      <c r="L2" s="159" t="s">
        <v>11</v>
      </c>
      <c r="M2" s="160"/>
      <c r="N2" s="61"/>
    </row>
    <row r="3" spans="1:14" ht="13.5">
      <c r="A3" s="29" t="s">
        <v>5</v>
      </c>
      <c r="B3" s="175">
        <f>IF(ISBLANK('LCC, Pomivalni stroj'!D2),"-",'LCC, Pomivalni stroj'!D2)</f>
        <v>0</v>
      </c>
      <c r="C3" s="176"/>
      <c r="D3" s="175">
        <f>IF(ISBLANK('LCC, Pomivalni stroj'!F2),"-",'LCC, Pomivalni stroj'!F2)</f>
        <v>0</v>
      </c>
      <c r="E3" s="176"/>
      <c r="F3" s="175">
        <f>IF(ISBLANK('LCC, Pomivalni stroj'!H2),"-",'LCC, Pomivalni stroj'!H2)</f>
        <v>0</v>
      </c>
      <c r="G3" s="176"/>
      <c r="H3" s="175">
        <f>IF(ISBLANK('LCC, Pomivalni stroj'!J2),"-",'LCC, Pomivalni stroj'!J2)</f>
        <v>0</v>
      </c>
      <c r="I3" s="176"/>
      <c r="J3" s="175" t="str">
        <f>IF(ISBLANK('LCC, Pomivalni stroj'!L2),"-",'LCC, Pomivalni stroj'!L2)</f>
        <v>-</v>
      </c>
      <c r="K3" s="176"/>
      <c r="L3" s="175" t="str">
        <f>IF(ISBLANK('LCC, Pomivalni stroj'!N2),"-",'LCC, Pomivalni stroj'!N2)</f>
        <v>-</v>
      </c>
      <c r="M3" s="176"/>
      <c r="N3" s="61"/>
    </row>
    <row r="4" spans="1:14" ht="14.25" thickBot="1">
      <c r="A4" s="30" t="s">
        <v>33</v>
      </c>
      <c r="B4" s="173">
        <f>IF(ISBLANK('LCC, Pomivalni stroj'!D3),"-",'LCC, Pomivalni stroj'!D3)</f>
        <v>0</v>
      </c>
      <c r="C4" s="174"/>
      <c r="D4" s="173">
        <f>IF(ISBLANK('LCC, Pomivalni stroj'!F3),"-",'LCC, Pomivalni stroj'!F3)</f>
        <v>0</v>
      </c>
      <c r="E4" s="174"/>
      <c r="F4" s="173">
        <f>IF(ISBLANK('LCC, Pomivalni stroj'!H3),"-",'LCC, Pomivalni stroj'!H3)</f>
        <v>0</v>
      </c>
      <c r="G4" s="174"/>
      <c r="H4" s="173">
        <f>IF(ISBLANK('LCC, Pomivalni stroj'!J3),"-",'LCC, Pomivalni stroj'!J3)</f>
        <v>0</v>
      </c>
      <c r="I4" s="174"/>
      <c r="J4" s="173" t="str">
        <f>IF(ISBLANK('LCC, Pomivalni stroj'!L3),"-",'LCC, Pomivalni stroj'!L3)</f>
        <v>-</v>
      </c>
      <c r="K4" s="174"/>
      <c r="L4" s="173" t="str">
        <f>IF(ISBLANK('LCC, Pomivalni stroj'!N3),"-",'LCC, Pomivalni stroj'!N3)</f>
        <v>-</v>
      </c>
      <c r="M4" s="174"/>
      <c r="N4" s="61"/>
    </row>
    <row r="5" spans="1:14" ht="13.5">
      <c r="A5" s="29" t="s">
        <v>69</v>
      </c>
      <c r="B5" s="4"/>
      <c r="C5" s="5"/>
      <c r="D5" s="4"/>
      <c r="E5" s="6"/>
      <c r="F5" s="4"/>
      <c r="G5" s="7"/>
      <c r="H5" s="4"/>
      <c r="I5" s="7"/>
      <c r="J5" s="4"/>
      <c r="K5" s="6"/>
      <c r="L5" s="4"/>
      <c r="M5" s="7"/>
      <c r="N5" s="61"/>
    </row>
    <row r="6" spans="1:14" ht="26.25" customHeight="1">
      <c r="A6" s="152" t="s">
        <v>70</v>
      </c>
      <c r="B6" s="8">
        <v>1</v>
      </c>
      <c r="C6" s="9"/>
      <c r="D6" s="8">
        <v>2</v>
      </c>
      <c r="E6" s="10"/>
      <c r="F6" s="8">
        <v>0</v>
      </c>
      <c r="G6" s="11"/>
      <c r="H6" s="8">
        <v>0</v>
      </c>
      <c r="I6" s="11"/>
      <c r="J6" s="8">
        <v>0</v>
      </c>
      <c r="K6" s="12"/>
      <c r="L6" s="8">
        <v>0</v>
      </c>
      <c r="M6" s="11"/>
      <c r="N6" s="61"/>
    </row>
    <row r="7" spans="1:17" ht="27" customHeight="1" hidden="1">
      <c r="A7" s="59"/>
      <c r="B7" s="8">
        <f>IF(B6=0,"-",B6)</f>
        <v>1</v>
      </c>
      <c r="C7" s="9"/>
      <c r="D7" s="8">
        <f>IF(D6=0,"-",D6)</f>
        <v>2</v>
      </c>
      <c r="E7" s="62"/>
      <c r="F7" s="8" t="str">
        <f>IF(F6=0,"-",F6)</f>
        <v>-</v>
      </c>
      <c r="G7" s="9"/>
      <c r="H7" s="8" t="str">
        <f>IF(H6=0,"-",H6)</f>
        <v>-</v>
      </c>
      <c r="I7" s="9"/>
      <c r="J7" s="8" t="str">
        <f>IF(J6=0,"-",J6)</f>
        <v>-</v>
      </c>
      <c r="K7" s="63"/>
      <c r="L7" s="8" t="str">
        <f>IF(L6=0,"-",L6)</f>
        <v>-</v>
      </c>
      <c r="M7" s="9"/>
      <c r="N7" s="64">
        <f>MIN(B7:L7)</f>
        <v>1</v>
      </c>
      <c r="O7" s="65">
        <f>MAX(B7:M7)</f>
        <v>2</v>
      </c>
      <c r="P7" s="3">
        <f>IF(N7=O7,1,0)</f>
        <v>0</v>
      </c>
      <c r="Q7" s="3">
        <f>IF(P7=1,O7,0)</f>
        <v>0</v>
      </c>
    </row>
    <row r="8" spans="1:14" ht="15" customHeight="1">
      <c r="A8" s="31" t="s">
        <v>71</v>
      </c>
      <c r="B8" s="8">
        <v>0</v>
      </c>
      <c r="C8" s="13" t="s">
        <v>34</v>
      </c>
      <c r="D8" s="8">
        <v>0</v>
      </c>
      <c r="E8" s="13" t="s">
        <v>34</v>
      </c>
      <c r="F8" s="8">
        <v>0</v>
      </c>
      <c r="G8" s="13" t="s">
        <v>34</v>
      </c>
      <c r="H8" s="8">
        <v>0</v>
      </c>
      <c r="I8" s="13" t="s">
        <v>34</v>
      </c>
      <c r="J8" s="8"/>
      <c r="K8" s="13" t="s">
        <v>34</v>
      </c>
      <c r="L8" s="8"/>
      <c r="M8" s="13" t="s">
        <v>34</v>
      </c>
      <c r="N8" s="61"/>
    </row>
    <row r="9" spans="1:14" ht="13.5">
      <c r="A9" s="153" t="s">
        <v>72</v>
      </c>
      <c r="B9" s="14">
        <v>0</v>
      </c>
      <c r="C9" s="13" t="s">
        <v>34</v>
      </c>
      <c r="D9" s="14">
        <v>0</v>
      </c>
      <c r="E9" s="13" t="s">
        <v>34</v>
      </c>
      <c r="F9" s="14">
        <v>0</v>
      </c>
      <c r="G9" s="13" t="s">
        <v>34</v>
      </c>
      <c r="H9" s="14">
        <v>0</v>
      </c>
      <c r="I9" s="13" t="s">
        <v>34</v>
      </c>
      <c r="J9" s="14"/>
      <c r="K9" s="13" t="s">
        <v>34</v>
      </c>
      <c r="L9" s="14"/>
      <c r="M9" s="13" t="s">
        <v>34</v>
      </c>
      <c r="N9" s="61"/>
    </row>
    <row r="10" spans="1:14" ht="13.5">
      <c r="A10" s="153" t="s">
        <v>73</v>
      </c>
      <c r="B10" s="14">
        <v>0</v>
      </c>
      <c r="C10" s="13" t="s">
        <v>34</v>
      </c>
      <c r="D10" s="14">
        <v>0</v>
      </c>
      <c r="E10" s="13" t="s">
        <v>34</v>
      </c>
      <c r="F10" s="14">
        <v>0</v>
      </c>
      <c r="G10" s="13" t="s">
        <v>34</v>
      </c>
      <c r="H10" s="14">
        <v>0</v>
      </c>
      <c r="I10" s="13" t="s">
        <v>34</v>
      </c>
      <c r="J10" s="14"/>
      <c r="K10" s="13" t="s">
        <v>34</v>
      </c>
      <c r="L10" s="14"/>
      <c r="M10" s="13" t="s">
        <v>34</v>
      </c>
      <c r="N10" s="61"/>
    </row>
    <row r="11" spans="1:14" ht="13.5">
      <c r="A11" s="153" t="s">
        <v>74</v>
      </c>
      <c r="B11" s="14">
        <v>0</v>
      </c>
      <c r="C11" s="13" t="s">
        <v>34</v>
      </c>
      <c r="D11" s="14">
        <v>0</v>
      </c>
      <c r="E11" s="13" t="s">
        <v>34</v>
      </c>
      <c r="F11" s="14">
        <v>0</v>
      </c>
      <c r="G11" s="13" t="s">
        <v>34</v>
      </c>
      <c r="H11" s="14">
        <v>0</v>
      </c>
      <c r="I11" s="13" t="s">
        <v>34</v>
      </c>
      <c r="J11" s="14"/>
      <c r="K11" s="13" t="s">
        <v>34</v>
      </c>
      <c r="L11" s="14"/>
      <c r="M11" s="13" t="s">
        <v>34</v>
      </c>
      <c r="N11" s="61"/>
    </row>
    <row r="12" spans="1:14" ht="13.5">
      <c r="A12" s="153" t="s">
        <v>75</v>
      </c>
      <c r="B12" s="15">
        <v>0</v>
      </c>
      <c r="C12" s="13" t="s">
        <v>34</v>
      </c>
      <c r="D12" s="15">
        <v>0</v>
      </c>
      <c r="E12" s="13" t="s">
        <v>34</v>
      </c>
      <c r="F12" s="15">
        <v>0</v>
      </c>
      <c r="G12" s="13" t="s">
        <v>34</v>
      </c>
      <c r="H12" s="15">
        <v>0</v>
      </c>
      <c r="I12" s="13" t="s">
        <v>34</v>
      </c>
      <c r="J12" s="15"/>
      <c r="K12" s="13" t="s">
        <v>34</v>
      </c>
      <c r="L12" s="15"/>
      <c r="M12" s="13" t="s">
        <v>34</v>
      </c>
      <c r="N12" s="61"/>
    </row>
    <row r="13" spans="1:14" ht="14.25" thickBot="1">
      <c r="A13" s="154" t="s">
        <v>76</v>
      </c>
      <c r="B13" s="41" t="str">
        <f>IF(B6=1,IF(SUM(B8:B12)&gt;0,SUM(B8:B12),IF(AND(B6=1,$P$7=1),0,"-")),IF(ISBLANK(B6),"-",IF(B6=0,"izločeno","-")))</f>
        <v>-</v>
      </c>
      <c r="C13" s="43" t="s">
        <v>34</v>
      </c>
      <c r="D13" s="41" t="str">
        <f>IF(D6=1,IF(SUM(D8:D12)&gt;0,SUM(D8:D12),IF(AND(D6=1,$P$7=1),0,"-")),IF(ISBLANK(D6),"-",IF(D6=0,"izločeno","-")))</f>
        <v>-</v>
      </c>
      <c r="E13" s="43" t="s">
        <v>34</v>
      </c>
      <c r="F13" s="41" t="str">
        <f>IF(F6=1,IF(SUM(F8:F12)&gt;0,SUM(F8:F12),IF(AND(F6=1,$P$7=1),0,"-")),IF(ISBLANK(F6),"-",IF(F6=0,"izločeno","-")))</f>
        <v>izločeno</v>
      </c>
      <c r="G13" s="42" t="s">
        <v>34</v>
      </c>
      <c r="H13" s="41" t="str">
        <f>IF(H6=1,IF(SUM(H8:H12)&gt;0,SUM(H8:H12),IF(AND(H6=1,$P$7=1),0,"-")),IF(ISBLANK(H6),"-",IF(H6=0,"izločeno","-")))</f>
        <v>izločeno</v>
      </c>
      <c r="I13" s="42" t="s">
        <v>34</v>
      </c>
      <c r="J13" s="41" t="str">
        <f>IF(J6=1,IF(SUM(J8:J12)&gt;0,SUM(J8:J12),IF(AND(J6=1,$P$7=1),0,"-")),IF(ISBLANK(J6),"-",IF(J6=0,"izločeno","-")))</f>
        <v>izločeno</v>
      </c>
      <c r="K13" s="43" t="s">
        <v>34</v>
      </c>
      <c r="L13" s="41" t="str">
        <f>IF(L6=1,IF(SUM(L8:L12)&gt;0,SUM(L8:L12),IF(AND(L6=1,$P$7=1),0,"-")),IF(ISBLANK(L6),"-",IF(L6=0,"izločeno","-")))</f>
        <v>izločeno</v>
      </c>
      <c r="M13" s="44" t="s">
        <v>34</v>
      </c>
      <c r="N13" s="61"/>
    </row>
    <row r="14" spans="1:14" ht="13.5">
      <c r="A14" s="66" t="s">
        <v>77</v>
      </c>
      <c r="B14" s="39" t="str">
        <f>IF(OR(B13="excluded",B6&lt;&gt;1),"-",IF(ISNUMBER(B12+B8+B9),IF(B12+B8+B9&gt;0,B12+B8+B9,"-"),0))</f>
        <v>-</v>
      </c>
      <c r="C14" s="40" t="s">
        <v>34</v>
      </c>
      <c r="D14" s="39" t="str">
        <f>IF(OR(D13="excluded",D6&lt;&gt;1),"-",IF(ISNUMBER(D12+D8+D9),IF(D12+D8+D9&gt;0,D12+D8+D9,"-"),0))</f>
        <v>-</v>
      </c>
      <c r="E14" s="40" t="s">
        <v>34</v>
      </c>
      <c r="F14" s="39" t="str">
        <f>IF(OR(F13="excluded",F6&lt;&gt;1),"-",IF(ISNUMBER(F12+F8+F9),IF(F12+F8+F9&gt;0,F12+F8+F9,"-"),0))</f>
        <v>-</v>
      </c>
      <c r="G14" s="40" t="s">
        <v>34</v>
      </c>
      <c r="H14" s="39" t="str">
        <f>IF(OR(H13="excluded",H6&lt;&gt;1),"-",IF(ISNUMBER(H12+H8+H9),IF(H12+H8+H9&gt;0,H12+H8+H9,"-"),0))</f>
        <v>-</v>
      </c>
      <c r="I14" s="40" t="s">
        <v>34</v>
      </c>
      <c r="J14" s="39" t="str">
        <f>IF(OR(J13="excluded",J6&lt;&gt;1),"-",IF(ISNUMBER(J12+J8+J9),IF(J12+J8+J9&gt;0,J12+J8+J9,"-"),0))</f>
        <v>-</v>
      </c>
      <c r="K14" s="40" t="s">
        <v>34</v>
      </c>
      <c r="L14" s="39" t="str">
        <f>IF(OR(L13="excluded",L6&lt;&gt;1),"-",IF(ISNUMBER(L12+L8+L9),IF(L12+L8+L9&gt;0,L12+L8+L9,"-"),0))</f>
        <v>-</v>
      </c>
      <c r="M14" s="40" t="s">
        <v>34</v>
      </c>
      <c r="N14" s="61"/>
    </row>
    <row r="15" spans="1:14" ht="13.5">
      <c r="A15" s="27" t="s">
        <v>78</v>
      </c>
      <c r="B15" s="37" t="str">
        <f>IF(OR(B13="excluded",B6&lt;&gt;1),"-",IF(ISNUMBER(B11+B10),IF(B11+B10&gt;0,B11+B10,"-"),0))</f>
        <v>-</v>
      </c>
      <c r="C15" s="26" t="s">
        <v>34</v>
      </c>
      <c r="D15" s="37" t="str">
        <f>IF(OR(D13="excluded",D6&lt;&gt;1),"-",IF(ISNUMBER(D11+D10),IF(D11+D10&gt;0,D11+D10,"-"),0))</f>
        <v>-</v>
      </c>
      <c r="E15" s="26" t="s">
        <v>34</v>
      </c>
      <c r="F15" s="37" t="str">
        <f>IF(OR(F13="excluded",F6&lt;&gt;1),"-",IF(ISNUMBER(F11+F10),IF(F11+F10&gt;0,F11+F10,"-"),0))</f>
        <v>-</v>
      </c>
      <c r="G15" s="26" t="s">
        <v>34</v>
      </c>
      <c r="H15" s="37" t="str">
        <f>IF(OR(H13="excluded",H6&lt;&gt;1),"-",IF(ISNUMBER(H11+H10),IF(H11+H10&gt;0,H11+H10,"-"),0))</f>
        <v>-</v>
      </c>
      <c r="I15" s="26" t="s">
        <v>34</v>
      </c>
      <c r="J15" s="37" t="str">
        <f>IF(OR(J13="excluded",J6&lt;&gt;1),"-",IF(ISNUMBER(J11+J10),IF(J11+J10&gt;0,J11+J10,"-"),0))</f>
        <v>-</v>
      </c>
      <c r="K15" s="26" t="s">
        <v>34</v>
      </c>
      <c r="L15" s="37" t="str">
        <f>IF(OR(L13="excluded",L6&lt;&gt;1),"-",IF(ISNUMBER(L11+L10),IF(L11+L10&gt;0,L11+L10,"-"),0))</f>
        <v>-</v>
      </c>
      <c r="M15" s="26" t="s">
        <v>34</v>
      </c>
      <c r="N15" s="61"/>
    </row>
    <row r="16" spans="1:14" ht="13.5">
      <c r="A16" s="35" t="s">
        <v>79</v>
      </c>
      <c r="B16" s="1">
        <v>0</v>
      </c>
      <c r="C16" s="2" t="s">
        <v>2</v>
      </c>
      <c r="D16" s="45">
        <f>IF(AND(OR(D6=1,D6=2),ISNUMBER($B$16)),$B$16,"-")</f>
        <v>0</v>
      </c>
      <c r="E16" s="2" t="s">
        <v>2</v>
      </c>
      <c r="F16" s="45" t="str">
        <f>IF(AND(OR(F6=1,F6=2),ISNUMBER($B$16)),$B$16,"-")</f>
        <v>-</v>
      </c>
      <c r="G16" s="2" t="s">
        <v>2</v>
      </c>
      <c r="H16" s="45" t="str">
        <f>IF(AND(OR(H6=1,H6=2),ISNUMBER($B$16)),$B$16,"-")</f>
        <v>-</v>
      </c>
      <c r="I16" s="2" t="s">
        <v>2</v>
      </c>
      <c r="J16" s="45" t="str">
        <f>IF(AND(OR(J6=1,J6=2),ISNUMBER($B$16)),$B$16,"-")</f>
        <v>-</v>
      </c>
      <c r="K16" s="2" t="s">
        <v>2</v>
      </c>
      <c r="L16" s="45" t="str">
        <f>IF(AND(OR(L6=1,L6=2),ISNUMBER($B$16)),$B$16,"-")</f>
        <v>-</v>
      </c>
      <c r="M16" s="2" t="s">
        <v>2</v>
      </c>
      <c r="N16" s="61"/>
    </row>
    <row r="17" spans="1:14" ht="13.5" hidden="1">
      <c r="A17" s="67"/>
      <c r="B17" s="68">
        <f>IF(OR(ISNUMBER(B14),ISNUMBER(B15)),1,0)</f>
        <v>0</v>
      </c>
      <c r="C17" s="69"/>
      <c r="D17" s="68">
        <f>IF(OR(ISNUMBER(D14),ISNUMBER(D15)),1,0)</f>
        <v>0</v>
      </c>
      <c r="E17" s="69"/>
      <c r="F17" s="68">
        <f>IF(OR(ISNUMBER(F14),ISNUMBER(F15)),1,0)</f>
        <v>0</v>
      </c>
      <c r="G17" s="69"/>
      <c r="H17" s="68">
        <f>IF(OR(ISNUMBER(H14),ISNUMBER(H15)),1,0)</f>
        <v>0</v>
      </c>
      <c r="I17" s="69"/>
      <c r="J17" s="68">
        <f>IF(OR(ISNUMBER(J14),ISNUMBER(J15)),1,0)</f>
        <v>0</v>
      </c>
      <c r="K17" s="69"/>
      <c r="L17" s="68">
        <f>IF(OR(ISNUMBER(L14),ISNUMBER(L15)),1,0)</f>
        <v>0</v>
      </c>
      <c r="M17" s="69"/>
      <c r="N17" s="61"/>
    </row>
    <row r="18" spans="1:14" ht="13.5" hidden="1">
      <c r="A18" s="67"/>
      <c r="B18" s="68">
        <f>IF(ISNUMBER(B14),B14,0)</f>
        <v>0</v>
      </c>
      <c r="C18" s="69"/>
      <c r="D18" s="68">
        <f>IF(ISNUMBER(D14),D14,0)</f>
        <v>0</v>
      </c>
      <c r="E18" s="69"/>
      <c r="F18" s="68">
        <f>IF(ISNUMBER(F14),F14,0)</f>
        <v>0</v>
      </c>
      <c r="G18" s="69"/>
      <c r="H18" s="68">
        <f>IF(ISNUMBER(H14),H14,0)</f>
        <v>0</v>
      </c>
      <c r="I18" s="69"/>
      <c r="J18" s="68">
        <f>IF(ISNUMBER(J14),J14,0)</f>
        <v>0</v>
      </c>
      <c r="K18" s="69"/>
      <c r="L18" s="68">
        <f>IF(ISNUMBER(L14),L14,0)</f>
        <v>0</v>
      </c>
      <c r="M18" s="69"/>
      <c r="N18" s="61"/>
    </row>
    <row r="19" spans="1:14" ht="13.5" hidden="1">
      <c r="A19" s="67"/>
      <c r="B19" s="68">
        <f>IF(ISNUMBER(B15),B15,0)</f>
        <v>0</v>
      </c>
      <c r="C19" s="69"/>
      <c r="D19" s="68">
        <f>IF(ISNUMBER(D15),D15,0)</f>
        <v>0</v>
      </c>
      <c r="E19" s="69"/>
      <c r="F19" s="68">
        <f>IF(ISNUMBER(F15),F15,0)</f>
        <v>0</v>
      </c>
      <c r="G19" s="69"/>
      <c r="H19" s="68">
        <f>IF(ISNUMBER(H15),H15,0)</f>
        <v>0</v>
      </c>
      <c r="I19" s="69"/>
      <c r="J19" s="68">
        <f>IF(ISNUMBER(J15),J15,0)</f>
        <v>0</v>
      </c>
      <c r="K19" s="69"/>
      <c r="L19" s="68">
        <f>IF(ISNUMBER(L15),L15,0)</f>
        <v>0</v>
      </c>
      <c r="M19" s="69"/>
      <c r="N19" s="61"/>
    </row>
    <row r="20" spans="1:14" ht="14.25" thickBot="1">
      <c r="A20" s="32" t="s">
        <v>80</v>
      </c>
      <c r="B20" s="38">
        <f>IF(AND(OR(B6=1,B6=2),B17=1,ISNUMBER(B16),B16&gt;=0,B16&lt;=100,B6=1),B18*B16/100+B19*(1-B16/100),IF(OR(B6=1,B6=2),IF(B6=1,0,"-"),B13))</f>
        <v>0</v>
      </c>
      <c r="C20" s="36" t="s">
        <v>34</v>
      </c>
      <c r="D20" s="38" t="str">
        <f>IF(AND(OR(D6=1,D6=2),D17=1,ISNUMBER(D16),D16&gt;=0,D16&lt;=100,D6=1),D18*D16/100+D19*(1-D16/100),IF(OR(D6=1,D6=2),IF(D6=1,0,"-"),D13))</f>
        <v>-</v>
      </c>
      <c r="E20" s="36" t="s">
        <v>34</v>
      </c>
      <c r="F20" s="38" t="str">
        <f>IF(AND(OR(F6=1,F6=2),F17=1,ISNUMBER(F16),F16&gt;=0,F16&lt;=100,F6=1),F18*F16/100+F19*(1-F16/100),IF(OR(F6=1,F6=2),IF(F6=1,0,"-"),F13))</f>
        <v>izločeno</v>
      </c>
      <c r="G20" s="36" t="s">
        <v>34</v>
      </c>
      <c r="H20" s="38" t="str">
        <f>IF(AND(OR(H6=1,H6=2),H17=1,ISNUMBER(H16),H16&gt;=0,H16&lt;=100,H6=1),H18*H16/100+H19*(1-H16/100),IF(OR(H6=1,H6=2),IF(H6=1,0,"-"),H13))</f>
        <v>izločeno</v>
      </c>
      <c r="I20" s="36" t="s">
        <v>34</v>
      </c>
      <c r="J20" s="38" t="str">
        <f>IF(AND(OR(J6=1,J6=2),J17=1,ISNUMBER(J16),J16&gt;=0,J16&lt;=100,J6=1),J18*J16/100+J19*(1-J16/100),IF(OR(J6=1,J6=2),IF(J6=1,0,"-"),J13))</f>
        <v>izločeno</v>
      </c>
      <c r="K20" s="36" t="s">
        <v>34</v>
      </c>
      <c r="L20" s="38" t="str">
        <f>IF(AND(OR(L6=1,L6=2),L17=1,ISNUMBER(L16),L16&gt;=0,L16&lt;=100,L6=1),L18*L16/100+L19*(1-L16/100),IF(OR(L6=1,L6=2),IF(L6=1,0,"-"),L13))</f>
        <v>izločeno</v>
      </c>
      <c r="M20" s="36" t="s">
        <v>34</v>
      </c>
      <c r="N20" s="61"/>
    </row>
    <row r="21" spans="1:14" ht="13.5">
      <c r="A21" s="33" t="s">
        <v>81</v>
      </c>
      <c r="B21" s="16">
        <f>IF(AND(ISNUMBER('LCC, Pomivalni stroj'!D7),B6&lt;&gt;0),'LCC, Pomivalni stroj'!D7,"-")</f>
        <v>0</v>
      </c>
      <c r="C21" s="17" t="s">
        <v>15</v>
      </c>
      <c r="D21" s="16" t="str">
        <f>IF(AND(ISNUMBER('LCC, Pomivalni stroj'!F7),D6&lt;&gt;0),'LCC, Pomivalni stroj'!F7,"-")</f>
        <v>-</v>
      </c>
      <c r="E21" s="17" t="s">
        <v>15</v>
      </c>
      <c r="F21" s="16" t="str">
        <f>IF(AND(ISNUMBER('LCC, Pomivalni stroj'!H7),F6&lt;&gt;0),'LCC, Pomivalni stroj'!H7,"-")</f>
        <v>-</v>
      </c>
      <c r="G21" s="17" t="s">
        <v>15</v>
      </c>
      <c r="H21" s="16" t="str">
        <f>IF(AND(ISNUMBER('LCC, Pomivalni stroj'!J7),H6&lt;&gt;0),'LCC, Pomivalni stroj'!J7,"-")</f>
        <v>-</v>
      </c>
      <c r="I21" s="17" t="s">
        <v>15</v>
      </c>
      <c r="J21" s="16" t="str">
        <f>IF(AND(ISNUMBER('LCC, Pomivalni stroj'!L7),J6&lt;&gt;0),'LCC, Pomivalni stroj'!L7,"-")</f>
        <v>-</v>
      </c>
      <c r="K21" s="17" t="s">
        <v>15</v>
      </c>
      <c r="L21" s="16" t="str">
        <f>IF(AND(ISNUMBER('LCC, Pomivalni stroj'!N7),L6&lt;&gt;0),'LCC, Pomivalni stroj'!N7,"-")</f>
        <v>-</v>
      </c>
      <c r="M21" s="17" t="s">
        <v>15</v>
      </c>
      <c r="N21" s="61"/>
    </row>
    <row r="22" spans="1:14" ht="13.5">
      <c r="A22" s="27" t="s">
        <v>82</v>
      </c>
      <c r="B22" s="18">
        <f>IF(AND(ISNUMBER('LCC, Pomivalni stroj'!D8),B6&lt;&gt;0),'LCC, Pomivalni stroj'!D8,"-")</f>
        <v>0</v>
      </c>
      <c r="C22" s="19" t="s">
        <v>2</v>
      </c>
      <c r="D22" s="18" t="str">
        <f>IF(AND(ISNUMBER('LCC, Pomivalni stroj'!F8),D6&lt;&gt;0),'LCC, Pomivalni stroj'!F8,"-")</f>
        <v>-</v>
      </c>
      <c r="E22" s="19" t="s">
        <v>2</v>
      </c>
      <c r="F22" s="18" t="str">
        <f>IF(AND(ISNUMBER('LCC, Pomivalni stroj'!H8),F6&lt;&gt;0),'LCC, Pomivalni stroj'!H8,"-")</f>
        <v>-</v>
      </c>
      <c r="G22" s="19" t="s">
        <v>2</v>
      </c>
      <c r="H22" s="18" t="str">
        <f>IF(AND(ISNUMBER('LCC, Pomivalni stroj'!J8),H6&lt;&gt;0),'LCC, Pomivalni stroj'!J8,"-")</f>
        <v>-</v>
      </c>
      <c r="I22" s="19" t="s">
        <v>2</v>
      </c>
      <c r="J22" s="18" t="str">
        <f>IF(AND(ISNUMBER('LCC, Pomivalni stroj'!L8),J6&lt;&gt;0),'LCC, Pomivalni stroj'!L8,"-")</f>
        <v>-</v>
      </c>
      <c r="K22" s="19" t="s">
        <v>2</v>
      </c>
      <c r="L22" s="18" t="str">
        <f>IF(AND(ISNUMBER('LCC, Pomivalni stroj'!N8),L6&lt;&gt;0),'LCC, Pomivalni stroj'!N8,"-")</f>
        <v>-</v>
      </c>
      <c r="M22" s="19" t="s">
        <v>2</v>
      </c>
      <c r="N22" s="61"/>
    </row>
    <row r="23" spans="1:14" ht="13.5">
      <c r="A23" s="23" t="s">
        <v>83</v>
      </c>
      <c r="B23" s="20" t="str">
        <f>IF(AND(B6&lt;&gt;0,ISNUMBER('LCC, Pomivalni stroj'!D44)),'LCC, Pomivalni stroj'!D44,"-")</f>
        <v>-</v>
      </c>
      <c r="C23" s="21" t="s">
        <v>0</v>
      </c>
      <c r="D23" s="20" t="str">
        <f>IF(AND(D6&lt;&gt;0,ISNUMBER('LCC, Pomivalni stroj'!F44)),'LCC, Pomivalni stroj'!F44,"-")</f>
        <v>-</v>
      </c>
      <c r="E23" s="21" t="s">
        <v>0</v>
      </c>
      <c r="F23" s="20" t="str">
        <f>IF(AND(F6&lt;&gt;0,ISNUMBER('LCC, Pomivalni stroj'!H44)),'LCC, Pomivalni stroj'!H44,"-")</f>
        <v>-</v>
      </c>
      <c r="G23" s="21" t="s">
        <v>0</v>
      </c>
      <c r="H23" s="20" t="str">
        <f>IF(AND(H6&lt;&gt;0,ISNUMBER('LCC, Pomivalni stroj'!J44)),'LCC, Pomivalni stroj'!J44,"-")</f>
        <v>-</v>
      </c>
      <c r="I23" s="21" t="s">
        <v>0</v>
      </c>
      <c r="J23" s="20" t="str">
        <f>IF(AND(J6&lt;&gt;0,ISNUMBER('LCC, Pomivalni stroj'!L44)),'LCC, Pomivalni stroj'!L44,"-")</f>
        <v>-</v>
      </c>
      <c r="K23" s="21" t="s">
        <v>0</v>
      </c>
      <c r="L23" s="20" t="str">
        <f>IF(AND(L6&lt;&gt;0,ISNUMBER('LCC, Pomivalni stroj'!N44)),'LCC, Pomivalni stroj'!N44,"-")</f>
        <v>-</v>
      </c>
      <c r="M23" s="21" t="s">
        <v>0</v>
      </c>
      <c r="N23" s="61"/>
    </row>
    <row r="24" spans="1:14" ht="13.5">
      <c r="A24" s="27" t="s">
        <v>84</v>
      </c>
      <c r="B24" s="15"/>
      <c r="C24" s="21" t="s">
        <v>15</v>
      </c>
      <c r="D24" s="15"/>
      <c r="E24" s="21" t="s">
        <v>15</v>
      </c>
      <c r="F24" s="15"/>
      <c r="G24" s="21" t="s">
        <v>15</v>
      </c>
      <c r="H24" s="15"/>
      <c r="I24" s="21" t="s">
        <v>15</v>
      </c>
      <c r="J24" s="15">
        <v>0</v>
      </c>
      <c r="K24" s="21" t="s">
        <v>15</v>
      </c>
      <c r="L24" s="15">
        <v>0</v>
      </c>
      <c r="M24" s="21" t="s">
        <v>15</v>
      </c>
      <c r="N24" s="61"/>
    </row>
    <row r="25" spans="1:14" ht="12.75" customHeight="1" hidden="1">
      <c r="A25" s="27"/>
      <c r="B25" s="22" t="str">
        <f>'LCC, Pomivalni stroj'!D22</f>
        <v>-</v>
      </c>
      <c r="C25" s="21"/>
      <c r="D25" s="22" t="str">
        <f>'LCC, Pomivalni stroj'!F22</f>
        <v>-</v>
      </c>
      <c r="E25" s="21"/>
      <c r="F25" s="22" t="str">
        <f>'LCC, Pomivalni stroj'!H22</f>
        <v>-</v>
      </c>
      <c r="G25" s="21"/>
      <c r="H25" s="22" t="str">
        <f>'LCC, Pomivalni stroj'!J22</f>
        <v>-</v>
      </c>
      <c r="I25" s="21"/>
      <c r="J25" s="22" t="str">
        <f>'LCC, Pomivalni stroj'!L22</f>
        <v>-</v>
      </c>
      <c r="K25" s="21"/>
      <c r="L25" s="22" t="str">
        <f>'LCC, Pomivalni stroj'!N22</f>
        <v>-</v>
      </c>
      <c r="M25" s="21"/>
      <c r="N25" s="61"/>
    </row>
    <row r="26" spans="1:14" ht="12.75" customHeight="1" hidden="1">
      <c r="A26" s="27"/>
      <c r="B26" s="22">
        <f>IF(ISNUMBER(B24),B24,0)</f>
        <v>0</v>
      </c>
      <c r="C26" s="21"/>
      <c r="D26" s="22">
        <f>IF(ISNUMBER(D24),D24,0)</f>
        <v>0</v>
      </c>
      <c r="E26" s="21"/>
      <c r="F26" s="22">
        <f>IF(ISNUMBER(F24),F24,0)</f>
        <v>0</v>
      </c>
      <c r="G26" s="21"/>
      <c r="H26" s="22">
        <f>IF(ISNUMBER(H24),H24,0)</f>
        <v>0</v>
      </c>
      <c r="I26" s="21"/>
      <c r="J26" s="22">
        <f>IF(ISNUMBER(J24),J24,0)</f>
        <v>0</v>
      </c>
      <c r="K26" s="21"/>
      <c r="L26" s="22">
        <f>IF(ISNUMBER(L24),L24,0)</f>
        <v>0</v>
      </c>
      <c r="M26" s="21"/>
      <c r="N26" s="61"/>
    </row>
    <row r="27" spans="1:14" ht="27">
      <c r="A27" s="23" t="s">
        <v>85</v>
      </c>
      <c r="B27" s="20" t="str">
        <f>IF(AND(ISNUMBER(B23),ISNUMBER(B25),ISNUMBER(B22),ISNUMBER(B26),B26&gt;=0),B23+B25*PV(B22/100,B26,1,,),"-")</f>
        <v>-</v>
      </c>
      <c r="C27" s="21" t="s">
        <v>0</v>
      </c>
      <c r="D27" s="20" t="str">
        <f>IF(AND(ISNUMBER(D23),ISNUMBER(D25),ISNUMBER(D22),ISNUMBER(D26),D26&gt;=0),D23+D25*PV(D22/100,D26,1,,),"-")</f>
        <v>-</v>
      </c>
      <c r="E27" s="21" t="s">
        <v>0</v>
      </c>
      <c r="F27" s="20" t="str">
        <f>IF(AND(ISNUMBER(F23),ISNUMBER(F25),ISNUMBER(F22),ISNUMBER(F26),F26&gt;=0),F23+F25*PV(F22/100,F26,1,,),"-")</f>
        <v>-</v>
      </c>
      <c r="G27" s="21" t="s">
        <v>0</v>
      </c>
      <c r="H27" s="20" t="str">
        <f>IF(AND(ISNUMBER(H23),ISNUMBER(H25),ISNUMBER(H22),ISNUMBER(H26),H26&gt;=0),H23+H25*PV(H22/100,H26,1,,),"-")</f>
        <v>-</v>
      </c>
      <c r="I27" s="21" t="s">
        <v>0</v>
      </c>
      <c r="J27" s="20" t="str">
        <f>IF(AND(ISNUMBER(J23),ISNUMBER(J25),ISNUMBER(J22),ISNUMBER(J26),J26&gt;=0),J23+J25*PV(J22/100,J26,1,,),"-")</f>
        <v>-</v>
      </c>
      <c r="K27" s="21" t="s">
        <v>0</v>
      </c>
      <c r="L27" s="20" t="str">
        <f>IF(AND(ISNUMBER(L23),ISNUMBER(L25),ISNUMBER(L22),ISNUMBER(L26),L26&gt;=0),L23+L25*PV(L22/100,L26,1,,),"-")</f>
        <v>-</v>
      </c>
      <c r="M27" s="21" t="s">
        <v>0</v>
      </c>
      <c r="N27" s="61"/>
    </row>
    <row r="28" spans="1:14" ht="14.25" thickBot="1">
      <c r="A28" s="34" t="s">
        <v>86</v>
      </c>
      <c r="B28" s="24" t="str">
        <f>IF(AND(ISNUMBER(B27),ISNUMBER(B20),$P$7=1),B20/B27*1000,"-")</f>
        <v>-</v>
      </c>
      <c r="C28" s="25" t="s">
        <v>34</v>
      </c>
      <c r="D28" s="24" t="str">
        <f>IF(AND(ISNUMBER(D27),ISNUMBER(D20),$P$7=1),D20/D27*1000,"-")</f>
        <v>-</v>
      </c>
      <c r="E28" s="25" t="s">
        <v>34</v>
      </c>
      <c r="F28" s="24" t="str">
        <f>IF(AND(ISNUMBER(F27),ISNUMBER(F20),$P$7=1),F20/F27*1000,"-")</f>
        <v>-</v>
      </c>
      <c r="G28" s="25" t="s">
        <v>34</v>
      </c>
      <c r="H28" s="24" t="str">
        <f>IF(AND(ISNUMBER(H27),ISNUMBER(H20),$P$7=1),H20/H27*1000,"-")</f>
        <v>-</v>
      </c>
      <c r="I28" s="25" t="s">
        <v>34</v>
      </c>
      <c r="J28" s="24" t="str">
        <f>IF(AND(ISNUMBER(J27),ISNUMBER(J20),$P$7=1),J20/J27*1000,"-")</f>
        <v>-</v>
      </c>
      <c r="K28" s="25" t="s">
        <v>34</v>
      </c>
      <c r="L28" s="24" t="str">
        <f>IF(AND(ISNUMBER(L27),ISNUMBER(L20),$P$7=1),L20/L27*1000,"-")</f>
        <v>-</v>
      </c>
      <c r="M28" s="25" t="s">
        <v>34</v>
      </c>
      <c r="N28" s="61"/>
    </row>
    <row r="29" spans="1:14" ht="24" customHeight="1" thickBot="1">
      <c r="A29" s="34" t="str">
        <f>IF(R1=1,"Range of best economic offers considering environmental criteria",IF(R1=2,"Range of best economic offers considering LCC over an actual lifetime only","Ekonomska presoja"))</f>
        <v>Ekonomska presoja</v>
      </c>
      <c r="B29" s="171" t="str">
        <f>IF(AND(B6&lt;&gt;1,B6&lt;&gt;2),B13,IF(AND(ISNUMBER(B28),B28&gt;=0,B6=1,$P$7=1),RANK(B28,$B$28:$L$28,0),IF(AND(ISNUMBER(B27),B6=2,$P$7=1),RANK(B27,$B$27:$L$27,1),"-")))</f>
        <v>-</v>
      </c>
      <c r="C29" s="172"/>
      <c r="D29" s="171" t="str">
        <f>IF(AND(D6&lt;&gt;1,D6&lt;&gt;2),D13,IF(AND(ISNUMBER(D28),D28&gt;=0,D6=1,$P$7=1),RANK(D28,$B$28:$L$28,0),IF(AND(ISNUMBER(D27),D6=2,$P$7=1),RANK(D27,$B$27:$L$27,1),"-")))</f>
        <v>-</v>
      </c>
      <c r="E29" s="172"/>
      <c r="F29" s="171" t="str">
        <f>IF(AND(F6&lt;&gt;1,F6&lt;&gt;2),F13,IF(AND(ISNUMBER(F28),F28&gt;=0,F6=1,$P$7=1),RANK(F28,$B$28:$L$28,0),IF(AND(ISNUMBER(F27),F6=2,$P$7=1),RANK(F27,$B$27:$L$27,1),"-")))</f>
        <v>izločeno</v>
      </c>
      <c r="G29" s="172"/>
      <c r="H29" s="171" t="str">
        <f>IF(AND(H6&lt;&gt;1,H6&lt;&gt;2),H13,IF(AND(ISNUMBER(H28),H28&gt;=0,H6=1,$P$7=1),RANK(H28,$B$28:$L$28,0),IF(AND(ISNUMBER(H27),H6=2,$P$7=1),RANK(H27,$B$27:$L$27,1),"-")))</f>
        <v>izločeno</v>
      </c>
      <c r="I29" s="172"/>
      <c r="J29" s="171" t="str">
        <f>IF(AND(J6&lt;&gt;1,J6&lt;&gt;2),J13,IF(AND(ISNUMBER(J28),J28&gt;=0,J6=1,$P$7=1),RANK(J28,$B$28:$L$28,0),IF(AND(ISNUMBER(J27),J6=2,$P$7=1),RANK(J27,$B$27:$L$27,1),"-")))</f>
        <v>izločeno</v>
      </c>
      <c r="K29" s="172"/>
      <c r="L29" s="171" t="str">
        <f>IF(AND(L6&lt;&gt;1,L6&lt;&gt;2),L13,IF(AND(ISNUMBER(L28),L28&gt;=0,L6=1,$P$7=1),RANK(L28,$B$28:$L$28,0),IF(AND(ISNUMBER(L27),L6=2,$P$7=1),RANK(L27,$B$27:$L$27,1),"-")))</f>
        <v>izločeno</v>
      </c>
      <c r="M29" s="172"/>
      <c r="N29" s="70"/>
    </row>
    <row r="30" ht="13.5">
      <c r="A30" s="155" t="s">
        <v>68</v>
      </c>
    </row>
    <row r="31" ht="13.5">
      <c r="A31" s="156" t="s">
        <v>93</v>
      </c>
    </row>
    <row r="32" ht="13.5">
      <c r="A32" s="156" t="s">
        <v>87</v>
      </c>
    </row>
    <row r="33" ht="13.5">
      <c r="A33" s="156" t="s">
        <v>88</v>
      </c>
    </row>
    <row r="34" ht="13.5">
      <c r="A34" s="156" t="s">
        <v>89</v>
      </c>
    </row>
    <row r="35" ht="13.5">
      <c r="A35" s="156" t="s">
        <v>90</v>
      </c>
    </row>
    <row r="36" ht="13.5">
      <c r="A36" s="156" t="s">
        <v>91</v>
      </c>
    </row>
    <row r="37" ht="13.5">
      <c r="A37" s="156" t="s">
        <v>92</v>
      </c>
    </row>
  </sheetData>
  <sheetProtection/>
  <mergeCells count="24">
    <mergeCell ref="B2:C2"/>
    <mergeCell ref="D2:E2"/>
    <mergeCell ref="F2:G2"/>
    <mergeCell ref="H2:I2"/>
    <mergeCell ref="J4:K4"/>
    <mergeCell ref="L4:M4"/>
    <mergeCell ref="B3:C3"/>
    <mergeCell ref="D3:E3"/>
    <mergeCell ref="F3:G3"/>
    <mergeCell ref="H3:I3"/>
    <mergeCell ref="J2:K2"/>
    <mergeCell ref="L2:M2"/>
    <mergeCell ref="J3:K3"/>
    <mergeCell ref="L3:M3"/>
    <mergeCell ref="H29:I29"/>
    <mergeCell ref="J29:K29"/>
    <mergeCell ref="L29:M29"/>
    <mergeCell ref="B4:C4"/>
    <mergeCell ref="D4:E4"/>
    <mergeCell ref="B29:C29"/>
    <mergeCell ref="D29:E29"/>
    <mergeCell ref="F29:G29"/>
    <mergeCell ref="F4:G4"/>
    <mergeCell ref="H4:I4"/>
  </mergeCells>
  <conditionalFormatting sqref="B29:M29">
    <cfRule type="cellIs" priority="1" dxfId="0" operator="equal" stopIfTrue="1">
      <formula>1</formula>
    </cfRule>
  </conditionalFormatting>
  <conditionalFormatting sqref="A29">
    <cfRule type="cellIs" priority="2" dxfId="1" operator="equal" stopIfTrue="1">
      <formula>"Range of best economic offers considering environmental criteria"</formula>
    </cfRule>
    <cfRule type="cellIs" priority="3" dxfId="2" operator="equal" stopIfTrue="1">
      <formula>"Range of best economic offers considering LCC over an actual lifetime only"</formula>
    </cfRule>
  </conditionalFormatting>
  <printOptions/>
  <pageMargins left="0.3937007874015748" right="0.3937007874015748" top="0.984251968503937" bottom="0.7874015748031497" header="0.61" footer="0.5118110236220472"/>
  <pageSetup horizontalDpi="600" verticalDpi="600" orientation="landscape" scale="85" r:id="rId1"/>
  <headerFooter alignWithMargins="0">
    <oddHeader>&amp;L&amp;"Arial,Pogrubiony"&amp;12Calculation tool for identification of the best economic offer for Dishwashers</oddHeader>
    <oddFooter>&amp;CEuropean Project GreenLabelsPurchase - making a greener procurement with energy labels; www.greenlabelspurchase.net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Miha Tomšič</cp:lastModifiedBy>
  <cp:lastPrinted>2007-03-12T09:31:07Z</cp:lastPrinted>
  <dcterms:created xsi:type="dcterms:W3CDTF">2003-10-06T09:51:09Z</dcterms:created>
  <dcterms:modified xsi:type="dcterms:W3CDTF">2008-02-27T15:59:54Z</dcterms:modified>
  <cp:category/>
  <cp:version/>
  <cp:contentType/>
  <cp:contentStatus/>
</cp:coreProperties>
</file>