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2" yWindow="4608" windowWidth="14280" windowHeight="9468" activeTab="0"/>
  </bookViews>
  <sheets>
    <sheet name="Stroški življenskega kroga (LCC" sheetId="1" r:id="rId1"/>
    <sheet name="Ekonomsko najugodnejša ponudba" sheetId="2" r:id="rId2"/>
    <sheet name="Vhodni podatki" sheetId="3" r:id="rId3"/>
  </sheets>
  <externalReferences>
    <externalReference r:id="rId6"/>
  </externalReferences>
  <definedNames>
    <definedName name="Category">'Vhodni podatki'!#REF!</definedName>
    <definedName name="_xlnm.Print_Area" localSheetId="0">'Stroški življenskega kroga (LCC'!$A$1:$M$44</definedName>
  </definedNames>
  <calcPr fullCalcOnLoad="1"/>
</workbook>
</file>

<file path=xl/sharedStrings.xml><?xml version="1.0" encoding="utf-8"?>
<sst xmlns="http://schemas.openxmlformats.org/spreadsheetml/2006/main" count="411" uniqueCount="99">
  <si>
    <t>kWh</t>
  </si>
  <si>
    <t>y</t>
  </si>
  <si>
    <t>n</t>
  </si>
  <si>
    <t>W</t>
  </si>
  <si>
    <t>€</t>
  </si>
  <si>
    <t>years</t>
  </si>
  <si>
    <t>xxx</t>
  </si>
  <si>
    <t>€/y</t>
  </si>
  <si>
    <t>min</t>
  </si>
  <si>
    <t>€/h</t>
  </si>
  <si>
    <t>%</t>
  </si>
  <si>
    <t>h/y</t>
  </si>
  <si>
    <t>Življenjski stroški</t>
  </si>
  <si>
    <t>Ponudba 1</t>
  </si>
  <si>
    <t>Ponudba 2</t>
  </si>
  <si>
    <t>Ponudba 3</t>
  </si>
  <si>
    <t>Ponudba 4</t>
  </si>
  <si>
    <t>Ponudba 5</t>
  </si>
  <si>
    <t>Ponudba 6</t>
  </si>
  <si>
    <t>Ime ponudnika</t>
  </si>
  <si>
    <t>Vrsta naprave</t>
  </si>
  <si>
    <t>Tehnični podatki</t>
  </si>
  <si>
    <t>Kategorija (prosimo, preverite vrste naprav na spisku spodaj)</t>
  </si>
  <si>
    <t>Število naročenih naprav (št.)</t>
  </si>
  <si>
    <t>Povprečna uporaba naprav glede na 40-urni teden [%]</t>
  </si>
  <si>
    <t>Povprečno število ur na leto v delujočem stanju (ur/leto)</t>
  </si>
  <si>
    <t>Povprečno število ur na leto v spečem stanju (ur/leto)</t>
  </si>
  <si>
    <t>Povprečno število ur na leto v mirujočem stanju (ur/leto)</t>
  </si>
  <si>
    <t>Moč v delujočem stanju [W]</t>
  </si>
  <si>
    <t>Moč v spečem stanju [W]</t>
  </si>
  <si>
    <t>Moč v mirujočem stanju [W]</t>
  </si>
  <si>
    <t>Nabavna cena</t>
  </si>
  <si>
    <t>Nabavna cena aparata [Euro/aparat]</t>
  </si>
  <si>
    <t>Cena vgradnje z materialom za aparat  [Euro/aparat]</t>
  </si>
  <si>
    <t>Stroški dostave [Euro/aparat]</t>
  </si>
  <si>
    <t>Dodatni deli  [Euro/aparat]</t>
  </si>
  <si>
    <t>Skupni nabavni stroški vseh naprav [Euro]</t>
  </si>
  <si>
    <t>Stroški energije na leto</t>
  </si>
  <si>
    <t>Cena električne energije (Euro/kWh)</t>
  </si>
  <si>
    <t>Poraba elektrike na leto (kWh/leto)</t>
  </si>
  <si>
    <t>Stroški elektrike na leto</t>
  </si>
  <si>
    <t>Ostali stroški v enem letu</t>
  </si>
  <si>
    <t>Urna postavka za vzdrževanja&amp; servisiranje [Euro/uro]</t>
  </si>
  <si>
    <t>Porabljen čas za vzdrževanje na napravo[min/napravo]</t>
  </si>
  <si>
    <t>Stroški vzdrževanja na napravo [€]</t>
  </si>
  <si>
    <t>Ostali stroški na napravo [Euro/napravo]</t>
  </si>
  <si>
    <t>Vzdrževanje in obratovalni stroški na leto [€]</t>
  </si>
  <si>
    <t>Skupni stroški delovanja v letu</t>
  </si>
  <si>
    <t>Skupni stroški delovanja aparata letno [Euro/leto]</t>
  </si>
  <si>
    <t>Skupni stroški delovanja na aparat letno [Euro/leto]</t>
  </si>
  <si>
    <t>Vhodni podatki za Faktor sedanje vrednosti za LCC</t>
  </si>
  <si>
    <t>Ekonomsko obdobje (leta)</t>
  </si>
  <si>
    <t>diskontna stopnja [%]</t>
  </si>
  <si>
    <t>LCC v ekonomskem obdobju</t>
  </si>
  <si>
    <t>Skupni stroški [Euro]</t>
  </si>
  <si>
    <t>Skupni stroški na napravo [Euro/napravo]</t>
  </si>
  <si>
    <t>Življenski stroški (LCC) na leto  [Euro/leto]</t>
  </si>
  <si>
    <t>Opombe:</t>
  </si>
  <si>
    <t>Tabela je veljavna za ekonomski izračun naprav informacijske tehnologije (IT)</t>
  </si>
  <si>
    <t xml:space="preserve">V stolpcu "ponudbe 1" so podane standardne vrednosti za vse ostale ponudbe v rdeče obkroženih celicah. Podatki kot npr. Cena energije se lahko spreminjajo po potrebi. </t>
  </si>
  <si>
    <t xml:space="preserve">Vrednosti , ki opisujejo delovanje vsake od ponudb, se vstavi v ostale rdeče obrobljene celice. Bele celice se računajo avtomatsko in se jih ne sme prepisati. </t>
  </si>
  <si>
    <t>Povprečne vrednosti tehničnih podatkov so povzete iz IVF in ISI in so vpisani avtomatsko, glede na ustrezno kategorijo. Prosimo, vpišite specifične podatke v rdeče obrobljene celice</t>
  </si>
  <si>
    <t>Možne kategorije:</t>
  </si>
  <si>
    <t xml:space="preserve">Računalniki </t>
  </si>
  <si>
    <t>Prenosni računalniki</t>
  </si>
  <si>
    <t>CRT Monitorji</t>
  </si>
  <si>
    <t>LCD monitorji</t>
  </si>
  <si>
    <t>Fotokopirni stroj</t>
  </si>
  <si>
    <t>Tiskalnik</t>
  </si>
  <si>
    <t>Multifunkcijska naprava</t>
  </si>
  <si>
    <t>Telefax</t>
  </si>
  <si>
    <t>Digitalni duplikator</t>
  </si>
  <si>
    <t>Skener</t>
  </si>
  <si>
    <t>Tehnični opis za ocenjevanje</t>
  </si>
  <si>
    <t xml:space="preserve">Skupno število točk za kriterije porabe energije </t>
  </si>
  <si>
    <t>Skupno število točk za okoljske kriterije</t>
  </si>
  <si>
    <t>Skupno število točk za kriterij kvalitete</t>
  </si>
  <si>
    <t>Skupno število točk za okoljske kriterije (max 100)</t>
  </si>
  <si>
    <t>Skupno število točk za ostale kriterije delovanja (max 100)</t>
  </si>
  <si>
    <t xml:space="preserve">Skupno število točk </t>
  </si>
  <si>
    <t>Ekonomska ocena (delovanje/LCC)</t>
  </si>
  <si>
    <t>Ustrezanje obveznim kriterijem (da=y, ne=n)</t>
  </si>
  <si>
    <t>V stolpcu "Ponudba 1" je podana standardna vrednost za delež okoljskih kriterijev, ki je privzet tudi v stolpcih ostalih ponudb. Teh se ne sme posamično spreminjati</t>
  </si>
  <si>
    <t>Vrednosti za vsako od ponudb se vstavi v rdeče obrobljene celice. Bele celice brez obrobe se računajo avtomatsko in se jih ne sme prepisati.</t>
  </si>
  <si>
    <t>Za delež okoljskih kriterijev priporočamo vrednost 30 %. Ne sme pa biti višji od 45 %, s stališča evropske zakonodaje.</t>
  </si>
  <si>
    <t>Uteženi delež okoljskih kriterijev</t>
  </si>
  <si>
    <t>Uteženi delež ostalih kriterijev</t>
  </si>
  <si>
    <t>Uteženi delež življenskih stroškov (LCC)</t>
  </si>
  <si>
    <t>Razvrstitev ekonomsko najugodnejših ponudb</t>
  </si>
  <si>
    <t>Skupni delež performanc in okoljskih kriterijev naj ne preseže 45 %, da se kot najpomembnejši ohrani kriterij stroškov v življenjski dobi izdelka.</t>
  </si>
  <si>
    <t>Vsaka ponudba mora ustrezati obveznim kriterijem tehničnega opisa (da=1), Ponudba, ki temu ne ustreza, je avtomatično izključena.</t>
  </si>
  <si>
    <t>Tabela je namenjena ugotavljanju ekonomsko najugodnejše ponudbe z upoštevanjem skupnih življenjskih stroškov (LCC), izračunanih v priloženem grafikonu.</t>
  </si>
  <si>
    <t>Povprečno število ur glede na stanje v enem letu (ur/leto) na napravo</t>
  </si>
  <si>
    <t>Delujoče stanje</t>
  </si>
  <si>
    <t>Speče stanje</t>
  </si>
  <si>
    <t>Mirujoče stanje</t>
  </si>
  <si>
    <t>Leta</t>
  </si>
  <si>
    <t>Povprečna moč (W) na napravo</t>
  </si>
  <si>
    <t>Vir:
Računalnik, prenosnik, monitor: IVF [iz l. 2007]
Drugo: ISI [iz l. 2001]</t>
  </si>
</sst>
</file>

<file path=xl/styles.xml><?xml version="1.0" encoding="utf-8"?>
<styleSheet xmlns="http://schemas.openxmlformats.org/spreadsheetml/2006/main">
  <numFmts count="5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00"/>
    <numFmt numFmtId="201" formatCode="0.0000"/>
    <numFmt numFmtId="202" formatCode="0.000"/>
    <numFmt numFmtId="203" formatCode="0.0000000"/>
    <numFmt numFmtId="204" formatCode="0.000000"/>
    <numFmt numFmtId="205" formatCode="mmm\ yyyy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6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/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center"/>
    </xf>
    <xf numFmtId="196" fontId="5" fillId="0" borderId="3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196" fontId="5" fillId="0" borderId="4" xfId="0" applyNumberFormat="1" applyFont="1" applyFill="1" applyBorder="1" applyAlignment="1">
      <alignment horizontal="center"/>
    </xf>
    <xf numFmtId="196" fontId="5" fillId="0" borderId="5" xfId="0" applyNumberFormat="1" applyFont="1" applyFill="1" applyBorder="1" applyAlignment="1">
      <alignment horizontal="center"/>
    </xf>
    <xf numFmtId="196" fontId="5" fillId="0" borderId="6" xfId="0" applyNumberFormat="1" applyFont="1" applyFill="1" applyBorder="1" applyAlignment="1">
      <alignment horizontal="center"/>
    </xf>
    <xf numFmtId="196" fontId="5" fillId="0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198" fontId="5" fillId="0" borderId="13" xfId="0" applyNumberFormat="1" applyFont="1" applyFill="1" applyBorder="1" applyAlignment="1">
      <alignment/>
    </xf>
    <xf numFmtId="196" fontId="5" fillId="0" borderId="14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5" xfId="0" applyNumberFormat="1" applyFont="1" applyFill="1" applyBorder="1" applyAlignment="1">
      <alignment horizontal="center"/>
    </xf>
    <xf numFmtId="196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196" fontId="5" fillId="0" borderId="3" xfId="0" applyNumberFormat="1" applyFont="1" applyFill="1" applyBorder="1" applyAlignment="1">
      <alignment horizontal="right"/>
    </xf>
    <xf numFmtId="196" fontId="5" fillId="0" borderId="4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196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196" fontId="5" fillId="0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196" fontId="5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196" fontId="3" fillId="0" borderId="18" xfId="0" applyNumberFormat="1" applyFont="1" applyFill="1" applyBorder="1" applyAlignment="1">
      <alignment horizontal="center"/>
    </xf>
    <xf numFmtId="196" fontId="3" fillId="0" borderId="2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right" wrapText="1"/>
    </xf>
    <xf numFmtId="196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96" fontId="5" fillId="0" borderId="27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/>
    </xf>
    <xf numFmtId="1" fontId="5" fillId="2" borderId="38" xfId="0" applyNumberFormat="1" applyFont="1" applyFill="1" applyBorder="1" applyAlignment="1">
      <alignment/>
    </xf>
    <xf numFmtId="2" fontId="5" fillId="2" borderId="38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33" xfId="0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2" fontId="3" fillId="0" borderId="37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196" fontId="3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96" fontId="5" fillId="0" borderId="20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202" fontId="5" fillId="0" borderId="39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9" fontId="5" fillId="0" borderId="2" xfId="17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5" fillId="2" borderId="37" xfId="17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0" fontId="3" fillId="4" borderId="44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/>
    </xf>
    <xf numFmtId="198" fontId="5" fillId="0" borderId="2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16" fontId="5" fillId="0" borderId="44" xfId="0" applyNumberFormat="1" applyFont="1" applyFill="1" applyBorder="1" applyAlignment="1">
      <alignment horizontal="center"/>
    </xf>
    <xf numFmtId="16" fontId="5" fillId="0" borderId="44" xfId="0" applyNumberFormat="1" applyFont="1" applyBorder="1" applyAlignment="1">
      <alignment horizontal="center" wrapText="1"/>
    </xf>
    <xf numFmtId="2" fontId="5" fillId="0" borderId="36" xfId="0" applyNumberFormat="1" applyFont="1" applyFill="1" applyBorder="1" applyAlignment="1">
      <alignment horizontal="center"/>
    </xf>
    <xf numFmtId="196" fontId="5" fillId="0" borderId="21" xfId="0" applyNumberFormat="1" applyFont="1" applyFill="1" applyBorder="1" applyAlignment="1">
      <alignment horizontal="center"/>
    </xf>
    <xf numFmtId="196" fontId="5" fillId="0" borderId="3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1" fontId="5" fillId="0" borderId="3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3" borderId="3" xfId="0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3" fillId="0" borderId="37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38" xfId="0" applyFont="1" applyFill="1" applyBorder="1" applyAlignment="1" applyProtection="1">
      <alignment horizontal="right"/>
      <protection hidden="1"/>
    </xf>
    <xf numFmtId="0" fontId="10" fillId="0" borderId="38" xfId="0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right" wrapText="1"/>
      <protection hidden="1"/>
    </xf>
    <xf numFmtId="0" fontId="5" fillId="0" borderId="37" xfId="0" applyFont="1" applyFill="1" applyBorder="1" applyAlignment="1" applyProtection="1">
      <alignment horizontal="right" wrapText="1"/>
      <protection hidden="1"/>
    </xf>
    <xf numFmtId="0" fontId="3" fillId="0" borderId="33" xfId="0" applyFont="1" applyFill="1" applyBorder="1" applyAlignment="1">
      <alignment horizontal="right" wrapText="1"/>
    </xf>
    <xf numFmtId="0" fontId="3" fillId="0" borderId="3" xfId="0" applyFont="1" applyFill="1" applyBorder="1" applyAlignment="1" applyProtection="1">
      <alignment horizontal="right"/>
      <protection hidden="1"/>
    </xf>
    <xf numFmtId="0" fontId="0" fillId="0" borderId="37" xfId="0" applyFont="1" applyFill="1" applyBorder="1" applyAlignment="1" applyProtection="1">
      <alignment horizontal="right"/>
      <protection hidden="1"/>
    </xf>
    <xf numFmtId="0" fontId="4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P%20IT%20in%20elektronska%20opr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ivljenski stroški"/>
      <sheetName val="Najboljša ekonomska ponudba"/>
      <sheetName val="Vhodni podatki"/>
    </sheetNames>
    <sheetDataSet>
      <sheetData sheetId="0">
        <row r="2">
          <cell r="B2" t="str">
            <v>xxx</v>
          </cell>
          <cell r="D2" t="str">
            <v>xxx</v>
          </cell>
          <cell r="F2" t="str">
            <v>xxx</v>
          </cell>
          <cell r="H2" t="str">
            <v>xxx</v>
          </cell>
          <cell r="J2" t="str">
            <v>xxx</v>
          </cell>
          <cell r="L2" t="str">
            <v>xxx</v>
          </cell>
        </row>
        <row r="3">
          <cell r="B3" t="str">
            <v>xxx</v>
          </cell>
          <cell r="D3" t="str">
            <v>xxx</v>
          </cell>
          <cell r="F3" t="str">
            <v>xxx</v>
          </cell>
          <cell r="H3" t="str">
            <v>xxx</v>
          </cell>
          <cell r="J3" t="str">
            <v>xxx</v>
          </cell>
          <cell r="L3" t="str">
            <v>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57.8515625" style="23" customWidth="1"/>
    <col min="2" max="2" width="18.421875" style="23" customWidth="1"/>
    <col min="3" max="3" width="6.140625" style="23" customWidth="1"/>
    <col min="4" max="4" width="18.00390625" style="23" customWidth="1"/>
    <col min="5" max="5" width="6.28125" style="23" customWidth="1"/>
    <col min="6" max="6" width="14.140625" style="23" bestFit="1" customWidth="1"/>
    <col min="7" max="7" width="6.28125" style="23" customWidth="1"/>
    <col min="8" max="8" width="14.140625" style="23" bestFit="1" customWidth="1"/>
    <col min="9" max="9" width="6.421875" style="23" customWidth="1"/>
    <col min="10" max="10" width="14.140625" style="23" bestFit="1" customWidth="1"/>
    <col min="11" max="11" width="6.421875" style="23" customWidth="1"/>
    <col min="12" max="12" width="11.421875" style="23" customWidth="1"/>
    <col min="13" max="13" width="6.421875" style="23" customWidth="1"/>
    <col min="14" max="14" width="73.8515625" style="23" customWidth="1"/>
    <col min="15" max="16384" width="11.421875" style="23" customWidth="1"/>
  </cols>
  <sheetData>
    <row r="1" spans="1:13" ht="14.25" thickBot="1">
      <c r="A1" s="68" t="s">
        <v>12</v>
      </c>
      <c r="B1" s="127" t="s">
        <v>13</v>
      </c>
      <c r="C1" s="130"/>
      <c r="D1" s="127" t="s">
        <v>14</v>
      </c>
      <c r="E1" s="130"/>
      <c r="F1" s="127" t="s">
        <v>15</v>
      </c>
      <c r="G1" s="130"/>
      <c r="H1" s="127" t="s">
        <v>16</v>
      </c>
      <c r="I1" s="130"/>
      <c r="J1" s="127" t="s">
        <v>17</v>
      </c>
      <c r="K1" s="130"/>
      <c r="L1" s="127" t="s">
        <v>18</v>
      </c>
      <c r="M1" s="130"/>
    </row>
    <row r="2" spans="1:13" ht="14.25" thickBot="1">
      <c r="A2" s="69" t="s">
        <v>19</v>
      </c>
      <c r="B2" s="128" t="s">
        <v>6</v>
      </c>
      <c r="C2" s="131"/>
      <c r="D2" s="128" t="s">
        <v>6</v>
      </c>
      <c r="E2" s="131"/>
      <c r="F2" s="128" t="s">
        <v>6</v>
      </c>
      <c r="G2" s="131"/>
      <c r="H2" s="128" t="s">
        <v>6</v>
      </c>
      <c r="I2" s="131"/>
      <c r="J2" s="128" t="s">
        <v>6</v>
      </c>
      <c r="K2" s="131"/>
      <c r="L2" s="128" t="s">
        <v>6</v>
      </c>
      <c r="M2" s="129"/>
    </row>
    <row r="3" spans="1:13" ht="14.25" thickBot="1">
      <c r="A3" s="70" t="s">
        <v>20</v>
      </c>
      <c r="B3" s="128" t="s">
        <v>6</v>
      </c>
      <c r="C3" s="131"/>
      <c r="D3" s="128" t="s">
        <v>6</v>
      </c>
      <c r="E3" s="131"/>
      <c r="F3" s="128" t="s">
        <v>6</v>
      </c>
      <c r="G3" s="131"/>
      <c r="H3" s="128" t="s">
        <v>6</v>
      </c>
      <c r="I3" s="131"/>
      <c r="J3" s="128" t="s">
        <v>6</v>
      </c>
      <c r="K3" s="131"/>
      <c r="L3" s="128" t="s">
        <v>6</v>
      </c>
      <c r="M3" s="129"/>
    </row>
    <row r="4" spans="1:13" ht="24" customHeight="1" thickBot="1">
      <c r="A4" s="38" t="s">
        <v>21</v>
      </c>
      <c r="B4" s="39"/>
      <c r="C4" s="77"/>
      <c r="D4" s="39"/>
      <c r="E4" s="77"/>
      <c r="F4" s="39"/>
      <c r="G4" s="77"/>
      <c r="H4" s="39"/>
      <c r="I4" s="77"/>
      <c r="J4" s="39"/>
      <c r="K4" s="77"/>
      <c r="L4" s="39"/>
      <c r="M4" s="78"/>
    </row>
    <row r="5" spans="1:13" ht="14.25" thickBot="1">
      <c r="A5" s="52" t="s">
        <v>22</v>
      </c>
      <c r="B5" s="11" t="s">
        <v>67</v>
      </c>
      <c r="C5" s="88"/>
      <c r="D5" s="63" t="str">
        <f>$B$5</f>
        <v>Fotokopirni stroj</v>
      </c>
      <c r="E5" s="88"/>
      <c r="F5" s="63" t="str">
        <f>$B$5</f>
        <v>Fotokopirni stroj</v>
      </c>
      <c r="G5" s="88"/>
      <c r="H5" s="63" t="str">
        <f>$B$5</f>
        <v>Fotokopirni stroj</v>
      </c>
      <c r="I5" s="88"/>
      <c r="J5" s="63" t="str">
        <f>$B$5</f>
        <v>Fotokopirni stroj</v>
      </c>
      <c r="K5" s="88"/>
      <c r="L5" s="63" t="str">
        <f>$B$5</f>
        <v>Fotokopirni stroj</v>
      </c>
      <c r="M5" s="89"/>
    </row>
    <row r="6" spans="1:13" ht="14.25" thickBot="1">
      <c r="A6" s="40" t="s">
        <v>23</v>
      </c>
      <c r="B6" s="11">
        <v>1000</v>
      </c>
      <c r="C6" s="25" t="s">
        <v>2</v>
      </c>
      <c r="D6" s="63">
        <f>$B$6</f>
        <v>1000</v>
      </c>
      <c r="E6" s="25" t="s">
        <v>2</v>
      </c>
      <c r="F6" s="63">
        <f>$B$6</f>
        <v>1000</v>
      </c>
      <c r="G6" s="25" t="s">
        <v>2</v>
      </c>
      <c r="H6" s="63">
        <f>$B$6</f>
        <v>1000</v>
      </c>
      <c r="I6" s="26" t="s">
        <v>2</v>
      </c>
      <c r="J6" s="63">
        <f>$B$6</f>
        <v>1000</v>
      </c>
      <c r="K6" s="26" t="s">
        <v>2</v>
      </c>
      <c r="L6" s="63">
        <f>$B$6</f>
        <v>1000</v>
      </c>
      <c r="M6" s="41" t="s">
        <v>2</v>
      </c>
    </row>
    <row r="7" spans="1:13" ht="14.25" thickBot="1">
      <c r="A7" s="42" t="s">
        <v>24</v>
      </c>
      <c r="B7" s="102">
        <v>1</v>
      </c>
      <c r="C7" s="10" t="s">
        <v>10</v>
      </c>
      <c r="D7" s="108">
        <f>$B$7</f>
        <v>1</v>
      </c>
      <c r="E7" s="10" t="s">
        <v>10</v>
      </c>
      <c r="F7" s="108">
        <f>$B$7</f>
        <v>1</v>
      </c>
      <c r="G7" s="10" t="s">
        <v>10</v>
      </c>
      <c r="H7" s="108">
        <f>$B$7</f>
        <v>1</v>
      </c>
      <c r="I7" s="10" t="s">
        <v>10</v>
      </c>
      <c r="J7" s="108">
        <f>$B$7</f>
        <v>1</v>
      </c>
      <c r="K7" s="10" t="s">
        <v>10</v>
      </c>
      <c r="L7" s="108">
        <f>$B$7</f>
        <v>1</v>
      </c>
      <c r="M7" s="44" t="s">
        <v>10</v>
      </c>
    </row>
    <row r="8" spans="1:13" ht="13.5">
      <c r="A8" s="40" t="s">
        <v>25</v>
      </c>
      <c r="B8" s="109">
        <f>VLOOKUP(B5,'Vhodni podatki'!A5:B14,2,FALSE)</f>
        <v>330</v>
      </c>
      <c r="C8" s="10" t="s">
        <v>11</v>
      </c>
      <c r="D8" s="63">
        <f>$B$8</f>
        <v>330</v>
      </c>
      <c r="E8" s="10" t="s">
        <v>11</v>
      </c>
      <c r="F8" s="63">
        <f>$B$8</f>
        <v>330</v>
      </c>
      <c r="G8" s="10" t="s">
        <v>11</v>
      </c>
      <c r="H8" s="63">
        <f>$B$8</f>
        <v>330</v>
      </c>
      <c r="I8" s="10" t="s">
        <v>11</v>
      </c>
      <c r="J8" s="63">
        <f>$B$8</f>
        <v>330</v>
      </c>
      <c r="K8" s="10" t="s">
        <v>11</v>
      </c>
      <c r="L8" s="63">
        <f>$B$8</f>
        <v>330</v>
      </c>
      <c r="M8" s="44" t="s">
        <v>11</v>
      </c>
    </row>
    <row r="9" spans="1:13" ht="13.5">
      <c r="A9" s="40" t="s">
        <v>26</v>
      </c>
      <c r="B9" s="109">
        <f>VLOOKUP(B5,'Vhodni podatki'!A18:B27,2,FALSE)</f>
        <v>1980</v>
      </c>
      <c r="C9" s="10" t="s">
        <v>11</v>
      </c>
      <c r="D9" s="63">
        <f>$B$9</f>
        <v>1980</v>
      </c>
      <c r="E9" s="10" t="s">
        <v>11</v>
      </c>
      <c r="F9" s="63">
        <f>$B$9</f>
        <v>1980</v>
      </c>
      <c r="G9" s="10" t="s">
        <v>11</v>
      </c>
      <c r="H9" s="63">
        <f>$B$9</f>
        <v>1980</v>
      </c>
      <c r="I9" s="10" t="s">
        <v>11</v>
      </c>
      <c r="J9" s="63">
        <f>$B$9</f>
        <v>1980</v>
      </c>
      <c r="K9" s="10" t="s">
        <v>11</v>
      </c>
      <c r="L9" s="63">
        <f>$B$9</f>
        <v>1980</v>
      </c>
      <c r="M9" s="44" t="s">
        <v>11</v>
      </c>
    </row>
    <row r="10" spans="1:13" ht="14.25" thickBot="1">
      <c r="A10" s="40" t="s">
        <v>27</v>
      </c>
      <c r="B10" s="109">
        <f>VLOOKUP(B5,'Vhodni podatki'!A31:B40,2,FALSE)</f>
        <v>5160</v>
      </c>
      <c r="C10" s="10" t="s">
        <v>11</v>
      </c>
      <c r="D10" s="63">
        <f>$B$10</f>
        <v>5160</v>
      </c>
      <c r="E10" s="10" t="s">
        <v>11</v>
      </c>
      <c r="F10" s="63">
        <f>$B$10</f>
        <v>5160</v>
      </c>
      <c r="G10" s="10" t="s">
        <v>11</v>
      </c>
      <c r="H10" s="63">
        <f>$B$10</f>
        <v>5160</v>
      </c>
      <c r="I10" s="10" t="s">
        <v>11</v>
      </c>
      <c r="J10" s="63">
        <f>$B$10</f>
        <v>5160</v>
      </c>
      <c r="K10" s="10" t="s">
        <v>11</v>
      </c>
      <c r="L10" s="63">
        <f>$B$10</f>
        <v>5160</v>
      </c>
      <c r="M10" s="44" t="s">
        <v>11</v>
      </c>
    </row>
    <row r="11" spans="1:13" ht="14.25" thickBot="1">
      <c r="A11" s="40" t="s">
        <v>28</v>
      </c>
      <c r="B11" s="114">
        <f>VLOOKUP(B5,'Vhodni podatki'!A60:B69,2,FALSE)</f>
        <v>800</v>
      </c>
      <c r="C11" s="10" t="s">
        <v>3</v>
      </c>
      <c r="D11" s="114">
        <f>$B$11</f>
        <v>800</v>
      </c>
      <c r="E11" s="10" t="s">
        <v>3</v>
      </c>
      <c r="F11" s="114">
        <f>$B$11</f>
        <v>800</v>
      </c>
      <c r="G11" s="10" t="s">
        <v>3</v>
      </c>
      <c r="H11" s="114">
        <f>$B$11</f>
        <v>800</v>
      </c>
      <c r="I11" s="10" t="s">
        <v>3</v>
      </c>
      <c r="J11" s="114">
        <f>$B$11</f>
        <v>800</v>
      </c>
      <c r="K11" s="10" t="s">
        <v>3</v>
      </c>
      <c r="L11" s="114">
        <f>$B$11</f>
        <v>800</v>
      </c>
      <c r="M11" s="44" t="s">
        <v>3</v>
      </c>
    </row>
    <row r="12" spans="1:13" ht="14.25" thickBot="1">
      <c r="A12" s="40" t="s">
        <v>29</v>
      </c>
      <c r="B12" s="114">
        <f>VLOOKUP(B5,'Vhodni podatki'!A73:B82,2,FALSE)</f>
        <v>95</v>
      </c>
      <c r="C12" s="10" t="s">
        <v>3</v>
      </c>
      <c r="D12" s="114">
        <f>$B$12</f>
        <v>95</v>
      </c>
      <c r="E12" s="10" t="s">
        <v>3</v>
      </c>
      <c r="F12" s="114">
        <f>$B$12</f>
        <v>95</v>
      </c>
      <c r="G12" s="10" t="s">
        <v>3</v>
      </c>
      <c r="H12" s="114">
        <f>$B$12</f>
        <v>95</v>
      </c>
      <c r="I12" s="10" t="s">
        <v>3</v>
      </c>
      <c r="J12" s="114">
        <f>$B$12</f>
        <v>95</v>
      </c>
      <c r="K12" s="10" t="s">
        <v>3</v>
      </c>
      <c r="L12" s="114">
        <f>$B$12</f>
        <v>95</v>
      </c>
      <c r="M12" s="44" t="s">
        <v>3</v>
      </c>
    </row>
    <row r="13" spans="1:13" ht="14.25" thickBot="1">
      <c r="A13" s="40" t="s">
        <v>30</v>
      </c>
      <c r="B13" s="114">
        <f>VLOOKUP(B5,'Vhodni podatki'!A86:B95,2,FALSE)</f>
        <v>2</v>
      </c>
      <c r="C13" s="10" t="s">
        <v>3</v>
      </c>
      <c r="D13" s="114">
        <f>$B$13</f>
        <v>2</v>
      </c>
      <c r="E13" s="10" t="s">
        <v>3</v>
      </c>
      <c r="F13" s="114">
        <f>$B$13</f>
        <v>2</v>
      </c>
      <c r="G13" s="10" t="s">
        <v>3</v>
      </c>
      <c r="H13" s="114">
        <f>$B$13</f>
        <v>2</v>
      </c>
      <c r="I13" s="10" t="s">
        <v>3</v>
      </c>
      <c r="J13" s="114">
        <f>$B$13</f>
        <v>2</v>
      </c>
      <c r="K13" s="10" t="s">
        <v>3</v>
      </c>
      <c r="L13" s="114">
        <f>$B$13</f>
        <v>2</v>
      </c>
      <c r="M13" s="44" t="s">
        <v>3</v>
      </c>
    </row>
    <row r="14" spans="1:14" ht="21.75" customHeight="1" thickBot="1">
      <c r="A14" s="38" t="s">
        <v>31</v>
      </c>
      <c r="B14" s="4"/>
      <c r="C14" s="6"/>
      <c r="D14" s="4"/>
      <c r="E14" s="6"/>
      <c r="F14" s="4"/>
      <c r="G14" s="6"/>
      <c r="H14" s="4"/>
      <c r="I14" s="9"/>
      <c r="J14" s="4"/>
      <c r="K14" s="9"/>
      <c r="L14" s="4"/>
      <c r="M14" s="45"/>
      <c r="N14" s="79"/>
    </row>
    <row r="15" spans="1:14" ht="21" customHeight="1" thickBot="1">
      <c r="A15" s="144" t="s">
        <v>32</v>
      </c>
      <c r="B15" s="5">
        <v>1000</v>
      </c>
      <c r="C15" s="7" t="s">
        <v>4</v>
      </c>
      <c r="D15" s="5">
        <v>500</v>
      </c>
      <c r="E15" s="7" t="s">
        <v>4</v>
      </c>
      <c r="F15" s="5">
        <v>0</v>
      </c>
      <c r="G15" s="7" t="s">
        <v>4</v>
      </c>
      <c r="H15" s="5">
        <v>0</v>
      </c>
      <c r="I15" s="7" t="s">
        <v>4</v>
      </c>
      <c r="J15" s="5">
        <v>0</v>
      </c>
      <c r="K15" s="7" t="s">
        <v>4</v>
      </c>
      <c r="L15" s="5">
        <v>0</v>
      </c>
      <c r="M15" s="41" t="s">
        <v>4</v>
      </c>
      <c r="N15" s="80"/>
    </row>
    <row r="16" spans="1:14" ht="21" customHeight="1" thickBot="1">
      <c r="A16" s="145" t="s">
        <v>33</v>
      </c>
      <c r="B16" s="5">
        <v>0</v>
      </c>
      <c r="C16" s="7" t="s">
        <v>4</v>
      </c>
      <c r="D16" s="5">
        <v>0</v>
      </c>
      <c r="E16" s="7" t="s">
        <v>4</v>
      </c>
      <c r="F16" s="5">
        <v>0</v>
      </c>
      <c r="G16" s="7" t="s">
        <v>4</v>
      </c>
      <c r="H16" s="5">
        <v>0</v>
      </c>
      <c r="I16" s="7" t="s">
        <v>4</v>
      </c>
      <c r="J16" s="5">
        <v>0</v>
      </c>
      <c r="K16" s="7" t="s">
        <v>4</v>
      </c>
      <c r="L16" s="5">
        <v>0</v>
      </c>
      <c r="M16" s="41" t="s">
        <v>4</v>
      </c>
      <c r="N16" s="80"/>
    </row>
    <row r="17" spans="1:14" ht="21" customHeight="1" thickBot="1">
      <c r="A17" s="145" t="s">
        <v>34</v>
      </c>
      <c r="B17" s="5">
        <v>0</v>
      </c>
      <c r="C17" s="7" t="s">
        <v>4</v>
      </c>
      <c r="D17" s="5">
        <v>0</v>
      </c>
      <c r="E17" s="7" t="s">
        <v>4</v>
      </c>
      <c r="F17" s="5">
        <v>0</v>
      </c>
      <c r="G17" s="7" t="s">
        <v>4</v>
      </c>
      <c r="H17" s="5">
        <v>0</v>
      </c>
      <c r="I17" s="7" t="s">
        <v>4</v>
      </c>
      <c r="J17" s="5">
        <v>0</v>
      </c>
      <c r="K17" s="7" t="s">
        <v>4</v>
      </c>
      <c r="L17" s="5">
        <v>0</v>
      </c>
      <c r="M17" s="41" t="s">
        <v>4</v>
      </c>
      <c r="N17" s="80"/>
    </row>
    <row r="18" spans="1:14" ht="21" customHeight="1" thickBot="1">
      <c r="A18" s="40" t="s">
        <v>35</v>
      </c>
      <c r="B18" s="5">
        <v>0</v>
      </c>
      <c r="C18" s="7" t="s">
        <v>4</v>
      </c>
      <c r="D18" s="5">
        <v>0</v>
      </c>
      <c r="E18" s="7" t="s">
        <v>4</v>
      </c>
      <c r="F18" s="5">
        <v>0</v>
      </c>
      <c r="G18" s="7" t="s">
        <v>4</v>
      </c>
      <c r="H18" s="5">
        <v>0</v>
      </c>
      <c r="I18" s="7" t="s">
        <v>4</v>
      </c>
      <c r="J18" s="5">
        <v>0</v>
      </c>
      <c r="K18" s="7" t="s">
        <v>4</v>
      </c>
      <c r="L18" s="5">
        <v>0</v>
      </c>
      <c r="M18" s="41" t="s">
        <v>4</v>
      </c>
      <c r="N18" s="80"/>
    </row>
    <row r="19" spans="1:14" s="24" customFormat="1" ht="14.25" thickBot="1">
      <c r="A19" s="146" t="s">
        <v>36</v>
      </c>
      <c r="B19" s="46">
        <f>SUM(B15:B18)*B6</f>
        <v>1000000</v>
      </c>
      <c r="C19" s="32" t="s">
        <v>4</v>
      </c>
      <c r="D19" s="46">
        <f>SUM(D15:D18)*D6</f>
        <v>500000</v>
      </c>
      <c r="E19" s="32" t="s">
        <v>4</v>
      </c>
      <c r="F19" s="46">
        <f>SUM(F15:F18)*F6</f>
        <v>0</v>
      </c>
      <c r="G19" s="32" t="s">
        <v>4</v>
      </c>
      <c r="H19" s="46">
        <f>SUM(H15:H18)*H6</f>
        <v>0</v>
      </c>
      <c r="I19" s="47" t="s">
        <v>4</v>
      </c>
      <c r="J19" s="46">
        <f>SUM(J15:J18)*J6</f>
        <v>0</v>
      </c>
      <c r="K19" s="47" t="s">
        <v>4</v>
      </c>
      <c r="L19" s="46">
        <f>SUM(L15:L18)*L6</f>
        <v>0</v>
      </c>
      <c r="M19" s="48" t="s">
        <v>4</v>
      </c>
      <c r="N19" s="80"/>
    </row>
    <row r="20" spans="1:14" ht="21" customHeight="1" thickBot="1">
      <c r="A20" s="38" t="s">
        <v>37</v>
      </c>
      <c r="B20" s="21"/>
      <c r="C20" s="6"/>
      <c r="D20" s="4"/>
      <c r="E20" s="6"/>
      <c r="F20" s="4"/>
      <c r="G20" s="6"/>
      <c r="H20" s="4"/>
      <c r="I20" s="9"/>
      <c r="J20" s="4"/>
      <c r="K20" s="9"/>
      <c r="L20" s="4"/>
      <c r="M20" s="45"/>
      <c r="N20" s="79"/>
    </row>
    <row r="21" spans="1:14" ht="14.25" thickBot="1">
      <c r="A21" s="52" t="s">
        <v>38</v>
      </c>
      <c r="B21" s="17">
        <v>0.2</v>
      </c>
      <c r="C21" s="3" t="s">
        <v>4</v>
      </c>
      <c r="D21" s="65">
        <f>$B$21</f>
        <v>0.2</v>
      </c>
      <c r="E21" s="3" t="s">
        <v>4</v>
      </c>
      <c r="F21" s="65">
        <f>$B$21</f>
        <v>0.2</v>
      </c>
      <c r="G21" s="3" t="s">
        <v>4</v>
      </c>
      <c r="H21" s="65">
        <f>$B$21</f>
        <v>0.2</v>
      </c>
      <c r="I21" s="3" t="s">
        <v>4</v>
      </c>
      <c r="J21" s="65">
        <f>$B$21</f>
        <v>0.2</v>
      </c>
      <c r="K21" s="3" t="s">
        <v>4</v>
      </c>
      <c r="L21" s="65">
        <f>$B$21</f>
        <v>0.2</v>
      </c>
      <c r="M21" s="43" t="s">
        <v>4</v>
      </c>
      <c r="N21" s="79"/>
    </row>
    <row r="22" spans="1:14" ht="13.5">
      <c r="A22" s="42" t="s">
        <v>39</v>
      </c>
      <c r="B22" s="20">
        <f>(B8*B11+B9*B12+B10*B13)*B7/1000*B6</f>
        <v>462420</v>
      </c>
      <c r="C22" s="16" t="s">
        <v>0</v>
      </c>
      <c r="D22" s="20">
        <f>(D8*D11+D9*D12+D10*D13)*D7/1000*D6</f>
        <v>462420</v>
      </c>
      <c r="E22" s="16" t="s">
        <v>0</v>
      </c>
      <c r="F22" s="20">
        <f>(F8*F11+F9*F12+F10*F13)*F7/1000*F6</f>
        <v>462420</v>
      </c>
      <c r="G22" s="16" t="s">
        <v>0</v>
      </c>
      <c r="H22" s="20">
        <f>(H8*H11+H9*H12+H10*H13)*H7/1000*H6</f>
        <v>462420</v>
      </c>
      <c r="I22" s="10" t="s">
        <v>0</v>
      </c>
      <c r="J22" s="20">
        <f>(J8*J11+J9*J12+J10*J13)*J7/1000*J6</f>
        <v>462420</v>
      </c>
      <c r="K22" s="10" t="s">
        <v>0</v>
      </c>
      <c r="L22" s="20">
        <f>(L8*L11+L9*L12+L10*L13)*L7/1000*L6</f>
        <v>462420</v>
      </c>
      <c r="M22" s="44" t="s">
        <v>0</v>
      </c>
      <c r="N22" s="80"/>
    </row>
    <row r="23" spans="1:14" ht="19.5" customHeight="1" thickBot="1">
      <c r="A23" s="53" t="s">
        <v>40</v>
      </c>
      <c r="B23" s="18">
        <f>B22*B21</f>
        <v>92484</v>
      </c>
      <c r="C23" s="19" t="s">
        <v>4</v>
      </c>
      <c r="D23" s="18">
        <f>D22*D21</f>
        <v>92484</v>
      </c>
      <c r="E23" s="19" t="s">
        <v>4</v>
      </c>
      <c r="F23" s="18">
        <f>F22*F21</f>
        <v>92484</v>
      </c>
      <c r="G23" s="19" t="s">
        <v>4</v>
      </c>
      <c r="H23" s="18">
        <f>H22*H21</f>
        <v>92484</v>
      </c>
      <c r="I23" s="15" t="s">
        <v>4</v>
      </c>
      <c r="J23" s="18">
        <f>J22*J21</f>
        <v>92484</v>
      </c>
      <c r="K23" s="15" t="s">
        <v>4</v>
      </c>
      <c r="L23" s="18">
        <f>L22*L21</f>
        <v>92484</v>
      </c>
      <c r="M23" s="54" t="s">
        <v>4</v>
      </c>
      <c r="N23" s="84"/>
    </row>
    <row r="24" spans="1:14" ht="21.75" customHeight="1" thickBot="1">
      <c r="A24" s="38" t="s">
        <v>41</v>
      </c>
      <c r="B24" s="4"/>
      <c r="C24" s="6"/>
      <c r="D24" s="4"/>
      <c r="E24" s="6"/>
      <c r="F24" s="4"/>
      <c r="G24" s="6"/>
      <c r="H24" s="4"/>
      <c r="I24" s="9"/>
      <c r="J24" s="4"/>
      <c r="K24" s="9"/>
      <c r="L24" s="4"/>
      <c r="M24" s="45"/>
      <c r="N24" s="79"/>
    </row>
    <row r="25" spans="1:14" ht="14.25" thickBot="1">
      <c r="A25" s="147" t="s">
        <v>42</v>
      </c>
      <c r="B25" s="2">
        <v>0</v>
      </c>
      <c r="C25" s="3" t="s">
        <v>9</v>
      </c>
      <c r="D25" s="64">
        <f>$B$25</f>
        <v>0</v>
      </c>
      <c r="E25" s="3" t="s">
        <v>9</v>
      </c>
      <c r="F25" s="64">
        <f>$B$25</f>
        <v>0</v>
      </c>
      <c r="G25" s="3" t="s">
        <v>9</v>
      </c>
      <c r="H25" s="64">
        <f>$B$25</f>
        <v>0</v>
      </c>
      <c r="I25" s="3" t="s">
        <v>9</v>
      </c>
      <c r="J25" s="64">
        <f>$B$25</f>
        <v>0</v>
      </c>
      <c r="K25" s="3" t="s">
        <v>9</v>
      </c>
      <c r="L25" s="64">
        <f>$B$25</f>
        <v>0</v>
      </c>
      <c r="M25" s="43" t="s">
        <v>9</v>
      </c>
      <c r="N25" s="79"/>
    </row>
    <row r="26" spans="1:14" ht="14.25" thickBot="1">
      <c r="A26" s="49" t="s">
        <v>43</v>
      </c>
      <c r="B26" s="2">
        <v>0</v>
      </c>
      <c r="C26" s="3" t="s">
        <v>8</v>
      </c>
      <c r="D26" s="2">
        <f>$B$26</f>
        <v>0</v>
      </c>
      <c r="E26" s="3" t="s">
        <v>8</v>
      </c>
      <c r="F26" s="2">
        <f>$B$26</f>
        <v>0</v>
      </c>
      <c r="G26" s="3" t="s">
        <v>8</v>
      </c>
      <c r="H26" s="2">
        <f>$B$26</f>
        <v>0</v>
      </c>
      <c r="I26" s="3" t="s">
        <v>8</v>
      </c>
      <c r="J26" s="2">
        <f>$B$26</f>
        <v>0</v>
      </c>
      <c r="K26" s="3" t="s">
        <v>8</v>
      </c>
      <c r="L26" s="2">
        <f>$B$26</f>
        <v>0</v>
      </c>
      <c r="M26" s="43" t="s">
        <v>8</v>
      </c>
      <c r="N26" s="79"/>
    </row>
    <row r="27" spans="1:14" ht="14.25" thickBot="1">
      <c r="A27" s="50" t="s">
        <v>44</v>
      </c>
      <c r="B27" s="81">
        <f>B25*B26/60</f>
        <v>0</v>
      </c>
      <c r="C27" s="13" t="s">
        <v>4</v>
      </c>
      <c r="D27" s="81">
        <f>D25*D26/60</f>
        <v>0</v>
      </c>
      <c r="E27" s="13" t="s">
        <v>4</v>
      </c>
      <c r="F27" s="81">
        <f>F25*F26/60</f>
        <v>0</v>
      </c>
      <c r="G27" s="13" t="s">
        <v>4</v>
      </c>
      <c r="H27" s="81">
        <f>H25*H26/60</f>
        <v>0</v>
      </c>
      <c r="I27" s="8" t="s">
        <v>4</v>
      </c>
      <c r="J27" s="81">
        <f>J25*J26/60</f>
        <v>0</v>
      </c>
      <c r="K27" s="8" t="s">
        <v>4</v>
      </c>
      <c r="L27" s="81">
        <f>L25*L26/60</f>
        <v>0</v>
      </c>
      <c r="M27" s="51" t="s">
        <v>4</v>
      </c>
      <c r="N27" s="79"/>
    </row>
    <row r="28" spans="1:14" ht="14.25" thickBot="1">
      <c r="A28" s="50" t="s">
        <v>45</v>
      </c>
      <c r="B28" s="5">
        <v>0</v>
      </c>
      <c r="C28" s="66" t="s">
        <v>4</v>
      </c>
      <c r="D28" s="5">
        <v>0</v>
      </c>
      <c r="E28" s="66" t="s">
        <v>4</v>
      </c>
      <c r="F28" s="5">
        <v>0</v>
      </c>
      <c r="G28" s="66" t="s">
        <v>4</v>
      </c>
      <c r="H28" s="5">
        <v>0</v>
      </c>
      <c r="I28" s="66" t="s">
        <v>4</v>
      </c>
      <c r="J28" s="5">
        <v>0</v>
      </c>
      <c r="K28" s="66" t="s">
        <v>4</v>
      </c>
      <c r="L28" s="5">
        <v>0</v>
      </c>
      <c r="M28" s="67" t="s">
        <v>4</v>
      </c>
      <c r="N28" s="79"/>
    </row>
    <row r="29" spans="1:14" s="24" customFormat="1" ht="30" customHeight="1" thickBot="1">
      <c r="A29" s="148" t="s">
        <v>46</v>
      </c>
      <c r="B29" s="82">
        <f>B6*(B27+B28)</f>
        <v>0</v>
      </c>
      <c r="C29" s="19" t="s">
        <v>4</v>
      </c>
      <c r="D29" s="82">
        <f>D6*(D27+D28)</f>
        <v>0</v>
      </c>
      <c r="E29" s="19" t="s">
        <v>4</v>
      </c>
      <c r="F29" s="82">
        <f>F6*(F27+F28)</f>
        <v>0</v>
      </c>
      <c r="G29" s="19" t="s">
        <v>4</v>
      </c>
      <c r="H29" s="82">
        <f>H6*(H27+H28)</f>
        <v>0</v>
      </c>
      <c r="I29" s="33" t="s">
        <v>4</v>
      </c>
      <c r="J29" s="82">
        <f>J6*(J27+J28)</f>
        <v>0</v>
      </c>
      <c r="K29" s="33" t="s">
        <v>4</v>
      </c>
      <c r="L29" s="82">
        <f>L6*(L27+L28)</f>
        <v>0</v>
      </c>
      <c r="M29" s="48" t="s">
        <v>4</v>
      </c>
      <c r="N29" s="83"/>
    </row>
    <row r="30" spans="1:14" ht="19.5" customHeight="1">
      <c r="A30" s="149" t="s">
        <v>47</v>
      </c>
      <c r="B30" s="4"/>
      <c r="C30" s="6"/>
      <c r="D30" s="4"/>
      <c r="E30" s="6"/>
      <c r="F30" s="4"/>
      <c r="G30" s="6"/>
      <c r="H30" s="4"/>
      <c r="I30" s="6"/>
      <c r="J30" s="4"/>
      <c r="K30" s="6"/>
      <c r="L30" s="4"/>
      <c r="M30" s="45"/>
      <c r="N30" s="79"/>
    </row>
    <row r="31" spans="1:14" ht="13.5">
      <c r="A31" s="150" t="s">
        <v>48</v>
      </c>
      <c r="B31" s="14">
        <f>B23+B29</f>
        <v>92484</v>
      </c>
      <c r="C31" s="27" t="s">
        <v>4</v>
      </c>
      <c r="D31" s="14">
        <f>D23+D29</f>
        <v>92484</v>
      </c>
      <c r="E31" s="27" t="s">
        <v>4</v>
      </c>
      <c r="F31" s="14">
        <f>F23+F29</f>
        <v>92484</v>
      </c>
      <c r="G31" s="27" t="s">
        <v>4</v>
      </c>
      <c r="H31" s="14">
        <f>H23+H29</f>
        <v>92484</v>
      </c>
      <c r="I31" s="27" t="s">
        <v>4</v>
      </c>
      <c r="J31" s="14">
        <f>J23+J29</f>
        <v>92484</v>
      </c>
      <c r="K31" s="27" t="s">
        <v>4</v>
      </c>
      <c r="L31" s="14">
        <f>L23+L29</f>
        <v>92484</v>
      </c>
      <c r="M31" s="56" t="s">
        <v>4</v>
      </c>
      <c r="N31" s="79"/>
    </row>
    <row r="32" spans="1:14" s="24" customFormat="1" ht="14.25" thickBot="1">
      <c r="A32" s="150" t="s">
        <v>49</v>
      </c>
      <c r="B32" s="57">
        <f>IF(B6=0,"-",B31/B6)</f>
        <v>92.484</v>
      </c>
      <c r="C32" s="33" t="s">
        <v>4</v>
      </c>
      <c r="D32" s="57">
        <f>IF(D6=0,"-",D31/D6)</f>
        <v>92.484</v>
      </c>
      <c r="E32" s="33" t="s">
        <v>4</v>
      </c>
      <c r="F32" s="57">
        <f>IF(F6=0,"-",F31/F6)</f>
        <v>92.484</v>
      </c>
      <c r="G32" s="33" t="s">
        <v>4</v>
      </c>
      <c r="H32" s="57">
        <f>IF(H6=0,"-",H31/H6)</f>
        <v>92.484</v>
      </c>
      <c r="I32" s="33" t="s">
        <v>4</v>
      </c>
      <c r="J32" s="57">
        <f>IF(J6=0,"-",J31/J6)</f>
        <v>92.484</v>
      </c>
      <c r="K32" s="33" t="s">
        <v>4</v>
      </c>
      <c r="L32" s="57">
        <f>IF(L6=0,"-",L31/L6)</f>
        <v>92.484</v>
      </c>
      <c r="M32" s="48" t="s">
        <v>4</v>
      </c>
      <c r="N32" s="80"/>
    </row>
    <row r="33" spans="1:14" ht="21" customHeight="1" thickBot="1">
      <c r="A33" s="151" t="s">
        <v>50</v>
      </c>
      <c r="B33" s="21"/>
      <c r="C33" s="6"/>
      <c r="D33" s="4"/>
      <c r="E33" s="6"/>
      <c r="F33" s="4"/>
      <c r="G33" s="6"/>
      <c r="H33" s="4"/>
      <c r="I33" s="9"/>
      <c r="J33" s="4"/>
      <c r="K33" s="9"/>
      <c r="L33" s="4"/>
      <c r="M33" s="45"/>
      <c r="N33" s="79"/>
    </row>
    <row r="34" spans="1:14" ht="14.25" thickBot="1">
      <c r="A34" s="152" t="s">
        <v>51</v>
      </c>
      <c r="B34" s="17">
        <v>3</v>
      </c>
      <c r="C34" s="3" t="s">
        <v>5</v>
      </c>
      <c r="D34" s="65">
        <f>$B$34</f>
        <v>3</v>
      </c>
      <c r="E34" s="3" t="s">
        <v>5</v>
      </c>
      <c r="F34" s="65">
        <f>$B$34</f>
        <v>3</v>
      </c>
      <c r="G34" s="3" t="s">
        <v>5</v>
      </c>
      <c r="H34" s="65">
        <f>$B$34</f>
        <v>3</v>
      </c>
      <c r="I34" s="3" t="s">
        <v>5</v>
      </c>
      <c r="J34" s="65">
        <f>$B$34</f>
        <v>3</v>
      </c>
      <c r="K34" s="3" t="s">
        <v>5</v>
      </c>
      <c r="L34" s="65">
        <f>$B$34</f>
        <v>3</v>
      </c>
      <c r="M34" s="43" t="s">
        <v>5</v>
      </c>
      <c r="N34" s="79"/>
    </row>
    <row r="35" spans="1:15" ht="14.25" thickBot="1">
      <c r="A35" s="153" t="s">
        <v>52</v>
      </c>
      <c r="B35" s="2">
        <v>0</v>
      </c>
      <c r="C35" s="7" t="s">
        <v>10</v>
      </c>
      <c r="D35" s="64">
        <f>$B$35</f>
        <v>0</v>
      </c>
      <c r="E35" s="7" t="s">
        <v>10</v>
      </c>
      <c r="F35" s="64">
        <f>$B$35</f>
        <v>0</v>
      </c>
      <c r="G35" s="7" t="s">
        <v>10</v>
      </c>
      <c r="H35" s="64">
        <f>$B$35</f>
        <v>0</v>
      </c>
      <c r="I35" s="7" t="s">
        <v>10</v>
      </c>
      <c r="J35" s="64">
        <f>$B$35</f>
        <v>0</v>
      </c>
      <c r="K35" s="7" t="s">
        <v>10</v>
      </c>
      <c r="L35" s="64">
        <f>$B$35</f>
        <v>0</v>
      </c>
      <c r="M35" s="41" t="s">
        <v>10</v>
      </c>
      <c r="N35" s="79"/>
      <c r="O35" s="76"/>
    </row>
    <row r="36" spans="1:14" ht="20.25" customHeight="1">
      <c r="A36" s="151" t="s">
        <v>53</v>
      </c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28"/>
      <c r="M36" s="59"/>
      <c r="N36" s="58"/>
    </row>
    <row r="37" spans="1:14" ht="13.5">
      <c r="A37" s="154" t="s">
        <v>54</v>
      </c>
      <c r="B37" s="30">
        <f>(B19/B6+(B32)*(-PV(B35,B34,1,0,0)))*B6</f>
        <v>1277452</v>
      </c>
      <c r="C37" s="31" t="s">
        <v>4</v>
      </c>
      <c r="D37" s="30">
        <f>(D19/D6+(D32)*(-PV(D35,D34,1,0,0)))*D6</f>
        <v>777452</v>
      </c>
      <c r="E37" s="31" t="s">
        <v>4</v>
      </c>
      <c r="F37" s="30">
        <f>(F19/F6+(F32)*(-PV(F35,F34,1,0,0)))*F6</f>
        <v>277452</v>
      </c>
      <c r="G37" s="31" t="s">
        <v>4</v>
      </c>
      <c r="H37" s="30">
        <f>(H19/H6+(H32)*(-PV(H35,H34,1,0,0)))*H6</f>
        <v>277452</v>
      </c>
      <c r="I37" s="31" t="s">
        <v>4</v>
      </c>
      <c r="J37" s="30">
        <f>(J19/J6+(J32)*(-PV(J35,J34,1,0,0)))*J6</f>
        <v>277452</v>
      </c>
      <c r="K37" s="31" t="s">
        <v>4</v>
      </c>
      <c r="L37" s="30">
        <f>(L19/L6+(L32)*(-PV(L35,L34,1,0,0)))*L6</f>
        <v>277452</v>
      </c>
      <c r="M37" s="60" t="s">
        <v>4</v>
      </c>
      <c r="N37" s="79"/>
    </row>
    <row r="38" spans="1:14" s="24" customFormat="1" ht="14.25" thickBot="1">
      <c r="A38" s="155" t="s">
        <v>55</v>
      </c>
      <c r="B38" s="34">
        <f>IF(B6=0,"-",B37/B6)</f>
        <v>1277.452</v>
      </c>
      <c r="C38" s="19" t="s">
        <v>4</v>
      </c>
      <c r="D38" s="34">
        <f>IF(D6=0,"-",D37/D6)</f>
        <v>777.452</v>
      </c>
      <c r="E38" s="19" t="s">
        <v>4</v>
      </c>
      <c r="F38" s="34">
        <f>IF(F6=0,"-",F37/F6)</f>
        <v>277.452</v>
      </c>
      <c r="G38" s="19" t="s">
        <v>4</v>
      </c>
      <c r="H38" s="34">
        <f>IF(H6=0,"-",H37/H6)</f>
        <v>277.452</v>
      </c>
      <c r="I38" s="19" t="s">
        <v>4</v>
      </c>
      <c r="J38" s="34">
        <f>IF(J6=0,"-",J37/J6)</f>
        <v>277.452</v>
      </c>
      <c r="K38" s="19" t="s">
        <v>4</v>
      </c>
      <c r="L38" s="34">
        <f>IF(L6=0,"-",L37/L6)</f>
        <v>277.452</v>
      </c>
      <c r="M38" s="61" t="s">
        <v>4</v>
      </c>
      <c r="N38" s="80"/>
    </row>
    <row r="39" spans="1:14" s="24" customFormat="1" ht="14.25" thickBot="1">
      <c r="A39" s="156" t="s">
        <v>56</v>
      </c>
      <c r="B39" s="36">
        <f>IF(B34=0,"-",B37/B34)</f>
        <v>425817.3333333333</v>
      </c>
      <c r="C39" s="37" t="s">
        <v>7</v>
      </c>
      <c r="D39" s="36">
        <f>IF(D34=0,"-",D37/D34)</f>
        <v>259150.66666666666</v>
      </c>
      <c r="E39" s="37" t="s">
        <v>7</v>
      </c>
      <c r="F39" s="36">
        <f>IF(F34=0,"-",F37/F34)</f>
        <v>92484</v>
      </c>
      <c r="G39" s="37" t="s">
        <v>7</v>
      </c>
      <c r="H39" s="36">
        <f>IF(H34=0,"-",H37/H34)</f>
        <v>92484</v>
      </c>
      <c r="I39" s="37" t="s">
        <v>7</v>
      </c>
      <c r="J39" s="36">
        <f>IF(J34=0,"-",J37/J34)</f>
        <v>92484</v>
      </c>
      <c r="K39" s="37" t="s">
        <v>7</v>
      </c>
      <c r="L39" s="36">
        <f>IF(L34=0,"-",L37/L34)</f>
        <v>92484</v>
      </c>
      <c r="M39" s="62" t="s">
        <v>7</v>
      </c>
      <c r="N39" s="83"/>
    </row>
    <row r="40" spans="1:13" ht="13.5">
      <c r="A40" s="157" t="s">
        <v>57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3.5">
      <c r="A41" s="132" t="s">
        <v>58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 ht="29.25" customHeight="1">
      <c r="A42" s="133" t="s">
        <v>59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27.75" customHeight="1">
      <c r="A43" s="133" t="s">
        <v>60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14.25" customHeight="1">
      <c r="A44" s="133" t="s">
        <v>61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3.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6" ht="13.5">
      <c r="A46" s="106" t="s">
        <v>62</v>
      </c>
    </row>
    <row r="47" ht="13.5">
      <c r="A47" s="105" t="s">
        <v>63</v>
      </c>
    </row>
    <row r="48" ht="13.5">
      <c r="A48" s="104" t="s">
        <v>64</v>
      </c>
    </row>
    <row r="49" ht="13.5">
      <c r="A49" s="104" t="s">
        <v>65</v>
      </c>
    </row>
    <row r="50" ht="13.5">
      <c r="A50" s="105" t="s">
        <v>66</v>
      </c>
    </row>
    <row r="51" spans="1:3" ht="13.5">
      <c r="A51" s="104" t="s">
        <v>67</v>
      </c>
      <c r="C51" s="103"/>
    </row>
    <row r="52" spans="1:3" ht="13.5">
      <c r="A52" s="104" t="s">
        <v>68</v>
      </c>
      <c r="C52" s="103"/>
    </row>
    <row r="53" spans="1:3" ht="13.5">
      <c r="A53" s="104" t="s">
        <v>69</v>
      </c>
      <c r="C53" s="103"/>
    </row>
    <row r="54" spans="1:3" ht="13.5">
      <c r="A54" s="104" t="s">
        <v>70</v>
      </c>
      <c r="C54" s="103"/>
    </row>
    <row r="55" spans="1:3" ht="13.5">
      <c r="A55" s="104" t="s">
        <v>71</v>
      </c>
      <c r="C55" s="103"/>
    </row>
    <row r="56" spans="1:3" ht="13.5">
      <c r="A56" s="104" t="s">
        <v>72</v>
      </c>
      <c r="C56" s="103"/>
    </row>
    <row r="57" spans="1:3" ht="13.5">
      <c r="A57"/>
      <c r="C57" s="103"/>
    </row>
    <row r="58" ht="13.5">
      <c r="C58" s="103"/>
    </row>
    <row r="59" ht="13.5">
      <c r="C59" s="103"/>
    </row>
    <row r="60" ht="13.5">
      <c r="C60" s="103"/>
    </row>
    <row r="62" ht="13.5">
      <c r="B62"/>
    </row>
  </sheetData>
  <mergeCells count="24">
    <mergeCell ref="A45:M45"/>
    <mergeCell ref="A40:M40"/>
    <mergeCell ref="A41:M41"/>
    <mergeCell ref="A43:M43"/>
    <mergeCell ref="A42:M42"/>
    <mergeCell ref="A44:M44"/>
    <mergeCell ref="H3:I3"/>
    <mergeCell ref="B2:C2"/>
    <mergeCell ref="D3:E3"/>
    <mergeCell ref="L3:M3"/>
    <mergeCell ref="J3:K3"/>
    <mergeCell ref="F3:G3"/>
    <mergeCell ref="B3:C3"/>
    <mergeCell ref="H1:I1"/>
    <mergeCell ref="B1:C1"/>
    <mergeCell ref="D1:E1"/>
    <mergeCell ref="F2:G2"/>
    <mergeCell ref="H2:I2"/>
    <mergeCell ref="F1:G1"/>
    <mergeCell ref="D2:E2"/>
    <mergeCell ref="L1:M1"/>
    <mergeCell ref="L2:M2"/>
    <mergeCell ref="J1:K1"/>
    <mergeCell ref="J2:K2"/>
  </mergeCells>
  <dataValidations count="1">
    <dataValidation type="list" allowBlank="1" showInputMessage="1" showErrorMessage="1" sqref="B5">
      <formula1>$A$47:$A$56</formula1>
    </dataValidation>
  </dataValidation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70" r:id="rId1"/>
  <headerFooter alignWithMargins="0">
    <oddHeader>&amp;C&amp;12Calculation Tool Life Cycle Costs
- IT -</oddHeader>
    <oddFooter>&amp;C&amp;11European Project GreenLabelsPurchase - &amp;12making a greener procurement with energy labels; www.greenlabelspurchase.net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="75" zoomScaleNormal="75" workbookViewId="0" topLeftCell="A1">
      <selection activeCell="A20" sqref="A20:M20"/>
    </sheetView>
  </sheetViews>
  <sheetFormatPr defaultColWidth="9.140625" defaultRowHeight="12.75"/>
  <cols>
    <col min="1" max="1" width="61.8515625" style="85" customWidth="1"/>
    <col min="2" max="2" width="11.421875" style="23" customWidth="1"/>
    <col min="3" max="3" width="6.140625" style="23" customWidth="1"/>
    <col min="4" max="4" width="11.421875" style="23" customWidth="1"/>
    <col min="5" max="5" width="6.28125" style="23" customWidth="1"/>
    <col min="6" max="6" width="11.421875" style="23" customWidth="1"/>
    <col min="7" max="7" width="6.28125" style="23" customWidth="1"/>
    <col min="8" max="8" width="11.421875" style="23" customWidth="1"/>
    <col min="9" max="9" width="6.421875" style="23" customWidth="1"/>
    <col min="10" max="10" width="11.421875" style="23" customWidth="1"/>
    <col min="11" max="11" width="6.421875" style="23" customWidth="1"/>
    <col min="12" max="12" width="11.421875" style="23" customWidth="1"/>
    <col min="13" max="13" width="6.421875" style="23" customWidth="1"/>
    <col min="14" max="16384" width="11.421875" style="23" customWidth="1"/>
  </cols>
  <sheetData>
    <row r="1" ht="37.5" customHeight="1" thickBot="1"/>
    <row r="2" spans="1:13" s="24" customFormat="1" ht="13.5">
      <c r="A2" s="86"/>
      <c r="B2" s="127" t="s">
        <v>13</v>
      </c>
      <c r="C2" s="130"/>
      <c r="D2" s="127" t="s">
        <v>14</v>
      </c>
      <c r="E2" s="130"/>
      <c r="F2" s="127" t="s">
        <v>15</v>
      </c>
      <c r="G2" s="130"/>
      <c r="H2" s="127" t="s">
        <v>16</v>
      </c>
      <c r="I2" s="130"/>
      <c r="J2" s="127" t="s">
        <v>17</v>
      </c>
      <c r="K2" s="130"/>
      <c r="L2" s="127" t="s">
        <v>18</v>
      </c>
      <c r="M2" s="130"/>
    </row>
    <row r="3" spans="1:13" s="24" customFormat="1" ht="13.5">
      <c r="A3" s="87" t="s">
        <v>19</v>
      </c>
      <c r="B3" s="135" t="str">
        <f>'[1]Življenski stroški'!B2</f>
        <v>xxx</v>
      </c>
      <c r="C3" s="136"/>
      <c r="D3" s="135" t="str">
        <f>'[1]Življenski stroški'!D2</f>
        <v>xxx</v>
      </c>
      <c r="E3" s="136"/>
      <c r="F3" s="135" t="str">
        <f>'[1]Življenski stroški'!F2</f>
        <v>xxx</v>
      </c>
      <c r="G3" s="136"/>
      <c r="H3" s="135" t="str">
        <f>'[1]Življenski stroški'!H2</f>
        <v>xxx</v>
      </c>
      <c r="I3" s="136"/>
      <c r="J3" s="135" t="str">
        <f>'[1]Življenski stroški'!J2</f>
        <v>xxx</v>
      </c>
      <c r="K3" s="136"/>
      <c r="L3" s="135" t="str">
        <f>'[1]Življenski stroški'!L2</f>
        <v>xxx</v>
      </c>
      <c r="M3" s="139"/>
    </row>
    <row r="4" spans="1:13" s="24" customFormat="1" ht="14.25" thickBot="1">
      <c r="A4" s="70" t="s">
        <v>20</v>
      </c>
      <c r="B4" s="137" t="str">
        <f>'[1]Življenski stroški'!B3</f>
        <v>xxx</v>
      </c>
      <c r="C4" s="138"/>
      <c r="D4" s="137" t="str">
        <f>'[1]Življenski stroški'!D3</f>
        <v>xxx</v>
      </c>
      <c r="E4" s="138"/>
      <c r="F4" s="137" t="str">
        <f>'[1]Življenski stroški'!F3</f>
        <v>xxx</v>
      </c>
      <c r="G4" s="138"/>
      <c r="H4" s="137" t="str">
        <f>'[1]Življenski stroški'!H3</f>
        <v>xxx</v>
      </c>
      <c r="I4" s="138"/>
      <c r="J4" s="137" t="str">
        <f>'[1]Življenski stroški'!J3</f>
        <v>xxx</v>
      </c>
      <c r="K4" s="138"/>
      <c r="L4" s="137" t="str">
        <f>'[1]Življenski stroški'!L3</f>
        <v>xxx</v>
      </c>
      <c r="M4" s="140"/>
    </row>
    <row r="5" spans="1:13" ht="24" customHeight="1" thickBot="1">
      <c r="A5" s="87" t="s">
        <v>73</v>
      </c>
      <c r="B5" s="1"/>
      <c r="C5" s="88"/>
      <c r="D5" s="1"/>
      <c r="E5" s="88"/>
      <c r="F5" s="1"/>
      <c r="G5" s="88"/>
      <c r="H5" s="1"/>
      <c r="I5" s="89"/>
      <c r="J5" s="1"/>
      <c r="K5" s="89"/>
      <c r="L5" s="1"/>
      <c r="M5" s="89"/>
    </row>
    <row r="6" spans="1:13" ht="14.25" thickBot="1">
      <c r="A6" s="55" t="s">
        <v>81</v>
      </c>
      <c r="B6" s="90" t="s">
        <v>1</v>
      </c>
      <c r="C6" s="22"/>
      <c r="D6" s="90" t="s">
        <v>1</v>
      </c>
      <c r="E6" s="22"/>
      <c r="F6" s="90" t="s">
        <v>1</v>
      </c>
      <c r="G6" s="22"/>
      <c r="H6" s="90" t="s">
        <v>1</v>
      </c>
      <c r="I6" s="71"/>
      <c r="J6" s="90" t="s">
        <v>1</v>
      </c>
      <c r="K6" s="71"/>
      <c r="L6" s="90" t="s">
        <v>1</v>
      </c>
      <c r="M6" s="71"/>
    </row>
    <row r="7" spans="1:13" ht="14.25" thickBot="1">
      <c r="A7" s="40" t="s">
        <v>74</v>
      </c>
      <c r="B7" s="91">
        <v>0</v>
      </c>
      <c r="C7" s="12" t="s">
        <v>2</v>
      </c>
      <c r="D7" s="91">
        <v>0</v>
      </c>
      <c r="E7" s="12" t="s">
        <v>2</v>
      </c>
      <c r="F7" s="91">
        <v>0</v>
      </c>
      <c r="G7" s="12" t="s">
        <v>2</v>
      </c>
      <c r="H7" s="91">
        <v>0</v>
      </c>
      <c r="I7" s="71" t="s">
        <v>2</v>
      </c>
      <c r="J7" s="91">
        <v>0</v>
      </c>
      <c r="K7" s="71" t="s">
        <v>2</v>
      </c>
      <c r="L7" s="91">
        <v>0</v>
      </c>
      <c r="M7" s="71" t="s">
        <v>2</v>
      </c>
    </row>
    <row r="8" spans="1:13" ht="14.25" thickBot="1">
      <c r="A8" s="40" t="s">
        <v>75</v>
      </c>
      <c r="B8" s="91">
        <v>0</v>
      </c>
      <c r="C8" s="12" t="s">
        <v>2</v>
      </c>
      <c r="D8" s="91">
        <v>0</v>
      </c>
      <c r="E8" s="12" t="s">
        <v>2</v>
      </c>
      <c r="F8" s="91">
        <v>0</v>
      </c>
      <c r="G8" s="12" t="s">
        <v>2</v>
      </c>
      <c r="H8" s="91">
        <v>0</v>
      </c>
      <c r="I8" s="71" t="s">
        <v>2</v>
      </c>
      <c r="J8" s="91">
        <v>0</v>
      </c>
      <c r="K8" s="71" t="s">
        <v>2</v>
      </c>
      <c r="L8" s="91">
        <v>0</v>
      </c>
      <c r="M8" s="71" t="s">
        <v>2</v>
      </c>
    </row>
    <row r="9" spans="1:13" ht="14.25" thickBot="1">
      <c r="A9" s="40" t="s">
        <v>76</v>
      </c>
      <c r="B9" s="91">
        <v>0</v>
      </c>
      <c r="C9" s="12" t="s">
        <v>2</v>
      </c>
      <c r="D9" s="91">
        <v>0</v>
      </c>
      <c r="E9" s="12" t="s">
        <v>2</v>
      </c>
      <c r="F9" s="91">
        <v>0</v>
      </c>
      <c r="G9" s="12" t="s">
        <v>2</v>
      </c>
      <c r="H9" s="91">
        <v>0</v>
      </c>
      <c r="I9" s="71" t="s">
        <v>2</v>
      </c>
      <c r="J9" s="91">
        <v>0</v>
      </c>
      <c r="K9" s="71" t="s">
        <v>2</v>
      </c>
      <c r="L9" s="91">
        <v>0</v>
      </c>
      <c r="M9" s="71" t="s">
        <v>2</v>
      </c>
    </row>
    <row r="10" spans="1:13" s="24" customFormat="1" ht="17.25" customHeight="1" thickBot="1">
      <c r="A10" s="92" t="s">
        <v>77</v>
      </c>
      <c r="B10" s="93">
        <f>IF(B6="y",SUM(B7:B9),"excluded")</f>
        <v>0</v>
      </c>
      <c r="C10" s="94" t="s">
        <v>2</v>
      </c>
      <c r="D10" s="93">
        <f>IF(D6="y",SUM(D7:D9),"excluded")</f>
        <v>0</v>
      </c>
      <c r="E10" s="94" t="s">
        <v>2</v>
      </c>
      <c r="F10" s="93">
        <f>IF(F6="y",SUM(F7:F9),"excluded")</f>
        <v>0</v>
      </c>
      <c r="G10" s="94" t="s">
        <v>2</v>
      </c>
      <c r="H10" s="93">
        <f>IF(H6="y",SUM(H7:H9),"excluded")</f>
        <v>0</v>
      </c>
      <c r="I10" s="95" t="s">
        <v>2</v>
      </c>
      <c r="J10" s="93">
        <f>IF(J6="y",SUM(J7:J9),"excluded")</f>
        <v>0</v>
      </c>
      <c r="K10" s="95" t="s">
        <v>2</v>
      </c>
      <c r="L10" s="93">
        <f>IF(L6="y",SUM(L7:L9),"excluded")</f>
        <v>0</v>
      </c>
      <c r="M10" s="95" t="s">
        <v>2</v>
      </c>
    </row>
    <row r="11" spans="1:13" ht="17.25" customHeight="1" thickBot="1">
      <c r="A11" s="122" t="s">
        <v>78</v>
      </c>
      <c r="B11" s="91">
        <v>0</v>
      </c>
      <c r="C11" s="12" t="s">
        <v>2</v>
      </c>
      <c r="D11" s="91">
        <v>50</v>
      </c>
      <c r="E11" s="12" t="s">
        <v>2</v>
      </c>
      <c r="F11" s="91">
        <v>50</v>
      </c>
      <c r="G11" s="12" t="s">
        <v>2</v>
      </c>
      <c r="H11" s="91">
        <v>0</v>
      </c>
      <c r="I11" s="71" t="s">
        <v>2</v>
      </c>
      <c r="J11" s="91">
        <v>0</v>
      </c>
      <c r="K11" s="71" t="s">
        <v>2</v>
      </c>
      <c r="L11" s="91">
        <v>0</v>
      </c>
      <c r="M11" s="71" t="s">
        <v>2</v>
      </c>
    </row>
    <row r="12" spans="1:13" ht="17.25" customHeight="1" thickBot="1">
      <c r="A12" s="42" t="s">
        <v>85</v>
      </c>
      <c r="B12" s="91">
        <v>30</v>
      </c>
      <c r="C12" s="96" t="s">
        <v>10</v>
      </c>
      <c r="D12" s="123">
        <f>$B$12</f>
        <v>30</v>
      </c>
      <c r="E12" s="96" t="s">
        <v>10</v>
      </c>
      <c r="F12" s="123">
        <f>$B$12</f>
        <v>30</v>
      </c>
      <c r="G12" s="96" t="s">
        <v>10</v>
      </c>
      <c r="H12" s="123">
        <f>$B$12</f>
        <v>30</v>
      </c>
      <c r="I12" s="96" t="s">
        <v>10</v>
      </c>
      <c r="J12" s="123">
        <f>$B$12</f>
        <v>30</v>
      </c>
      <c r="K12" s="96" t="s">
        <v>10</v>
      </c>
      <c r="L12" s="123">
        <f>$B$12</f>
        <v>30</v>
      </c>
      <c r="M12" s="67" t="s">
        <v>10</v>
      </c>
    </row>
    <row r="13" spans="1:13" ht="17.25" customHeight="1" thickBot="1">
      <c r="A13" s="42" t="s">
        <v>86</v>
      </c>
      <c r="B13" s="91">
        <v>10</v>
      </c>
      <c r="C13" s="96" t="s">
        <v>10</v>
      </c>
      <c r="D13" s="124">
        <f>$B$13</f>
        <v>10</v>
      </c>
      <c r="E13" s="96" t="s">
        <v>10</v>
      </c>
      <c r="F13" s="124">
        <f>$B$13</f>
        <v>10</v>
      </c>
      <c r="G13" s="96" t="s">
        <v>10</v>
      </c>
      <c r="H13" s="124">
        <f>$B$13</f>
        <v>10</v>
      </c>
      <c r="I13" s="96" t="s">
        <v>10</v>
      </c>
      <c r="J13" s="124">
        <f>$B$13</f>
        <v>10</v>
      </c>
      <c r="K13" s="96" t="s">
        <v>10</v>
      </c>
      <c r="L13" s="124">
        <f>$B$13</f>
        <v>10</v>
      </c>
      <c r="M13" s="71" t="s">
        <v>10</v>
      </c>
    </row>
    <row r="14" spans="1:13" ht="17.25" customHeight="1" thickBot="1">
      <c r="A14" s="92" t="s">
        <v>79</v>
      </c>
      <c r="B14" s="10">
        <f>IF(B6="y",IF((B12+B13)&gt;45,"check share",B10*B12/100+B11*B13/100),"excluded")</f>
        <v>0</v>
      </c>
      <c r="C14" s="96"/>
      <c r="D14" s="10">
        <f>IF(D6="y",IF((D12+D13)&gt;45,"check share",D10*D12/100+D11*D13/100),"excluded")</f>
        <v>5</v>
      </c>
      <c r="E14" s="96"/>
      <c r="F14" s="10">
        <f>IF(F6="y",IF((F12+F13)&gt;45,"check share",F10*F12/100+F11*F13/100),"excluded")</f>
        <v>5</v>
      </c>
      <c r="G14" s="96"/>
      <c r="H14" s="10">
        <f>IF(H6="y",IF((H12+H13)&gt;45,"check share",H10*H12/100+H11*H13/100),"excluded")</f>
        <v>0</v>
      </c>
      <c r="I14" s="96"/>
      <c r="J14" s="10">
        <f>IF(J6="y",IF((J12+J13)&gt;45,"check share",J10*J12/100+J11*J13/100),"excluded")</f>
        <v>0</v>
      </c>
      <c r="K14" s="96"/>
      <c r="L14" s="10">
        <f>IF(L6="y",IF((L12+L13)&gt;45,"check share",L10*L12/100+L11*L13/100),"excluded")</f>
        <v>0</v>
      </c>
      <c r="M14" s="67"/>
    </row>
    <row r="15" spans="1:13" ht="24.75" customHeight="1" thickBot="1">
      <c r="A15" s="35" t="s">
        <v>53</v>
      </c>
      <c r="B15" s="97">
        <f>'Stroški življenskega kroga (LCC'!B37</f>
        <v>1277452</v>
      </c>
      <c r="C15" s="120" t="s">
        <v>4</v>
      </c>
      <c r="D15" s="97">
        <f>'Stroški življenskega kroga (LCC'!D37</f>
        <v>777452</v>
      </c>
      <c r="E15" s="120" t="s">
        <v>4</v>
      </c>
      <c r="F15" s="97">
        <f>'Stroški življenskega kroga (LCC'!F37</f>
        <v>277452</v>
      </c>
      <c r="G15" s="120" t="s">
        <v>4</v>
      </c>
      <c r="H15" s="97">
        <f>'Stroški življenskega kroga (LCC'!H37</f>
        <v>277452</v>
      </c>
      <c r="I15" s="120" t="s">
        <v>4</v>
      </c>
      <c r="J15" s="97">
        <f>'Stroški življenskega kroga (LCC'!J37</f>
        <v>277452</v>
      </c>
      <c r="K15" s="120" t="s">
        <v>4</v>
      </c>
      <c r="L15" s="97">
        <f>'Stroški življenskega kroga (LCC'!L37</f>
        <v>277452</v>
      </c>
      <c r="M15" s="121" t="s">
        <v>4</v>
      </c>
    </row>
    <row r="16" spans="1:13" ht="17.25" customHeight="1" thickBot="1">
      <c r="A16" s="42" t="s">
        <v>87</v>
      </c>
      <c r="B16" s="10">
        <f>IF((B12+B13)&gt;45,"check share",100-B12-B13)</f>
        <v>60</v>
      </c>
      <c r="C16" s="96" t="s">
        <v>10</v>
      </c>
      <c r="D16" s="10">
        <f>IF((D12+D13)&gt;45,"check share",100-D12-D13)</f>
        <v>60</v>
      </c>
      <c r="E16" s="96" t="s">
        <v>10</v>
      </c>
      <c r="F16" s="10">
        <f>IF((F12+F13)&gt;45,"check share",100-F12-F13)</f>
        <v>60</v>
      </c>
      <c r="G16" s="96" t="s">
        <v>10</v>
      </c>
      <c r="H16" s="10">
        <f>IF((H12+H13)&gt;45,"check share",100-H12-H13)</f>
        <v>60</v>
      </c>
      <c r="I16" s="96" t="s">
        <v>10</v>
      </c>
      <c r="J16" s="10">
        <f>IF((J12+J13)&gt;45,"check share",100-J12-J13)</f>
        <v>60</v>
      </c>
      <c r="K16" s="96" t="s">
        <v>10</v>
      </c>
      <c r="L16" s="10">
        <f>IF((L12+L13)&gt;45,"check share",100-L12-L13)</f>
        <v>60</v>
      </c>
      <c r="M16" s="119" t="s">
        <v>10</v>
      </c>
    </row>
    <row r="17" spans="1:13" ht="14.25" thickBot="1">
      <c r="A17" s="98" t="s">
        <v>80</v>
      </c>
      <c r="B17" s="99">
        <f>IF(B6="n","-",IF(B15&lt;&gt;"-",(B14+B16)/B15,"check LCC"))</f>
        <v>4.696849666367112E-05</v>
      </c>
      <c r="C17" s="72"/>
      <c r="D17" s="99">
        <f>IF(D6="n","-",IF(D15&lt;&gt;"-",(D14+D16)/D15,"check LCC"))</f>
        <v>8.360644772924888E-05</v>
      </c>
      <c r="E17" s="72"/>
      <c r="F17" s="99">
        <f>IF(F6="n","-",IF(F15&lt;&gt;"-",(F14+F16)/F15,"check LLC"))</f>
        <v>0.0002342747574355204</v>
      </c>
      <c r="G17" s="72"/>
      <c r="H17" s="99">
        <f>IF(H6="n","-",IF(H15&lt;&gt;"-",(H14+H16)/H15,"check LLC"))</f>
        <v>0.00021625362224817266</v>
      </c>
      <c r="I17" s="72"/>
      <c r="J17" s="99">
        <f>IF(J6="n","-",IF(J15&lt;&gt;"-",(J14+J16)/J15,"check LLC"))</f>
        <v>0.00021625362224817266</v>
      </c>
      <c r="K17" s="72"/>
      <c r="L17" s="99">
        <f>IF(L6="n","-",IF(L15&lt;&gt;"-",(L14+L16)/L15,"check LLC"))</f>
        <v>0.00021625362224817266</v>
      </c>
      <c r="M17" s="73"/>
    </row>
    <row r="18" spans="1:13" s="24" customFormat="1" ht="14.25" thickBot="1">
      <c r="A18" s="35" t="s">
        <v>88</v>
      </c>
      <c r="B18" s="74">
        <f>IF(B6="n","excluded",IF(B15&lt;&gt;"-",RANK(B17,$B$17:$L$17,0),"-"))</f>
        <v>6</v>
      </c>
      <c r="C18" s="74"/>
      <c r="D18" s="74">
        <f>IF(D6="n","excluded",IF(D15&lt;&gt;"-",RANK(D17,$B$17:$L$17,0),"-"))</f>
        <v>5</v>
      </c>
      <c r="E18" s="74"/>
      <c r="F18" s="74">
        <f>IF(F6="n","excluded",IF(F15&lt;&gt;"-",RANK(F17,$B$17:$L$17,0),"-"))</f>
        <v>1</v>
      </c>
      <c r="G18" s="74"/>
      <c r="H18" s="74">
        <f>IF(H6="n","excluded",IF(H15&lt;&gt;"-",RANK(H17,$B$17:$L$17,0),"-"))</f>
        <v>2</v>
      </c>
      <c r="I18" s="74"/>
      <c r="J18" s="74">
        <f>IF(J6="n","excluded",IF(J15&lt;&gt;"-",RANK(J17,$B$17:$L$17,0),"-"))</f>
        <v>2</v>
      </c>
      <c r="K18" s="74"/>
      <c r="L18" s="74">
        <f>IF(L6="n","excluded",IF(L15&lt;&gt;"-",RANK(L17,$B$17:$L$17,0),"-"))</f>
        <v>2</v>
      </c>
      <c r="M18" s="75"/>
    </row>
    <row r="19" spans="1:13" ht="13.5">
      <c r="A19" s="125" t="s">
        <v>57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7" ht="27" customHeight="1">
      <c r="A20" s="133" t="s">
        <v>91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00"/>
      <c r="O20" s="100"/>
      <c r="P20" s="100"/>
      <c r="Q20" s="100"/>
    </row>
    <row r="21" spans="1:17" ht="13.5" customHeight="1">
      <c r="A21" s="133" t="s">
        <v>90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00"/>
      <c r="O21" s="100"/>
      <c r="P21" s="100"/>
      <c r="Q21" s="100"/>
    </row>
    <row r="22" spans="1:17" ht="25.5" customHeight="1">
      <c r="A22" s="133" t="s">
        <v>82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01"/>
      <c r="O22" s="101"/>
      <c r="P22" s="101"/>
      <c r="Q22" s="101"/>
    </row>
    <row r="23" spans="1:17" ht="17.25" customHeight="1">
      <c r="A23" s="134" t="s">
        <v>83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00"/>
      <c r="O23" s="100"/>
      <c r="P23" s="100"/>
      <c r="Q23" s="100"/>
    </row>
    <row r="24" spans="1:13" ht="13.5">
      <c r="A24" s="141" t="s">
        <v>84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30" customHeight="1">
      <c r="A25" s="134" t="s">
        <v>89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3.5">
      <c r="A26" s="126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3.5">
      <c r="A27" s="12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</sheetData>
  <mergeCells count="24">
    <mergeCell ref="A24:M24"/>
    <mergeCell ref="A25:M25"/>
    <mergeCell ref="F2:G2"/>
    <mergeCell ref="H2:I2"/>
    <mergeCell ref="B3:C3"/>
    <mergeCell ref="B2:C2"/>
    <mergeCell ref="D2:E2"/>
    <mergeCell ref="F3:G3"/>
    <mergeCell ref="F4:G4"/>
    <mergeCell ref="H3:I3"/>
    <mergeCell ref="H4:I4"/>
    <mergeCell ref="B4:C4"/>
    <mergeCell ref="D3:E3"/>
    <mergeCell ref="D4:E4"/>
    <mergeCell ref="J2:K2"/>
    <mergeCell ref="J3:K3"/>
    <mergeCell ref="J4:K4"/>
    <mergeCell ref="L2:M2"/>
    <mergeCell ref="L3:M3"/>
    <mergeCell ref="L4:M4"/>
    <mergeCell ref="A20:M20"/>
    <mergeCell ref="A21:M21"/>
    <mergeCell ref="A22:M22"/>
    <mergeCell ref="A23:M23"/>
  </mergeCell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84" r:id="rId1"/>
  <headerFooter alignWithMargins="0">
    <oddHeader>&amp;C&amp;12Calculation Tool Best Economic Offer
- IT -</oddHeader>
    <oddFooter>&amp;C&amp;12European Project GreenLabelsPurchase - making a greener procurement with energy labels, www.greenlabelspurchase.net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H98"/>
  <sheetViews>
    <sheetView showFormulas="1" workbookViewId="0" topLeftCell="A82">
      <selection activeCell="D94" sqref="D94"/>
    </sheetView>
  </sheetViews>
  <sheetFormatPr defaultColWidth="9.140625" defaultRowHeight="12.75"/>
  <cols>
    <col min="1" max="1" width="17.8515625" style="76" customWidth="1"/>
    <col min="2" max="2" width="10.421875" style="76" customWidth="1"/>
    <col min="3" max="3" width="8.00390625" style="76" customWidth="1"/>
    <col min="4" max="4" width="13.57421875" style="76" customWidth="1"/>
    <col min="5" max="5" width="4.8515625" style="76" customWidth="1"/>
    <col min="6" max="6" width="11.421875" style="76" customWidth="1"/>
    <col min="7" max="7" width="5.57421875" style="76" customWidth="1"/>
    <col min="8" max="8" width="3.7109375" style="76" customWidth="1"/>
    <col min="9" max="9" width="8.00390625" style="76" customWidth="1"/>
    <col min="10" max="10" width="5.8515625" style="76" customWidth="1"/>
    <col min="11" max="11" width="5.421875" style="76" customWidth="1"/>
    <col min="12" max="12" width="5.28125" style="76" customWidth="1"/>
    <col min="13" max="16384" width="11.421875" style="76" customWidth="1"/>
  </cols>
  <sheetData>
    <row r="1" s="113" customFormat="1" ht="13.5"/>
    <row r="2" spans="1:8" ht="13.5">
      <c r="A2" s="142" t="s">
        <v>92</v>
      </c>
      <c r="B2" s="142"/>
      <c r="H2" s="112"/>
    </row>
    <row r="4" spans="1:2" ht="14.25" customHeight="1">
      <c r="A4" s="110"/>
      <c r="B4" s="110" t="s">
        <v>93</v>
      </c>
    </row>
    <row r="5" spans="1:3" ht="13.5">
      <c r="A5" s="105" t="s">
        <v>63</v>
      </c>
      <c r="B5" s="115">
        <v>2279</v>
      </c>
      <c r="C5" s="88"/>
    </row>
    <row r="6" spans="1:3" ht="13.5">
      <c r="A6" s="104" t="s">
        <v>64</v>
      </c>
      <c r="B6" s="115">
        <v>2613</v>
      </c>
      <c r="C6" s="88"/>
    </row>
    <row r="7" spans="1:3" ht="13.5">
      <c r="A7" s="104" t="s">
        <v>65</v>
      </c>
      <c r="B7" s="115">
        <v>2586</v>
      </c>
      <c r="C7" s="88"/>
    </row>
    <row r="8" spans="1:3" ht="13.5">
      <c r="A8" s="105" t="s">
        <v>66</v>
      </c>
      <c r="B8" s="115">
        <v>2586</v>
      </c>
      <c r="C8" s="88"/>
    </row>
    <row r="9" spans="1:3" ht="13.5">
      <c r="A9" s="104" t="s">
        <v>67</v>
      </c>
      <c r="B9" s="115">
        <v>330</v>
      </c>
      <c r="C9" s="88"/>
    </row>
    <row r="10" spans="1:3" ht="13.5">
      <c r="A10" s="104" t="s">
        <v>68</v>
      </c>
      <c r="B10" s="115">
        <v>330</v>
      </c>
      <c r="C10" s="88"/>
    </row>
    <row r="11" spans="1:3" ht="13.5">
      <c r="A11" s="104" t="s">
        <v>69</v>
      </c>
      <c r="B11" s="115">
        <v>330</v>
      </c>
      <c r="C11" s="88"/>
    </row>
    <row r="12" spans="1:3" ht="13.5">
      <c r="A12" s="104" t="s">
        <v>70</v>
      </c>
      <c r="B12" s="115">
        <v>330</v>
      </c>
      <c r="C12" s="88"/>
    </row>
    <row r="13" spans="1:3" ht="17.25" customHeight="1">
      <c r="A13" s="104" t="s">
        <v>71</v>
      </c>
      <c r="B13" s="115">
        <v>330</v>
      </c>
      <c r="C13" s="88"/>
    </row>
    <row r="14" spans="1:3" ht="13.5">
      <c r="A14" s="104" t="s">
        <v>72</v>
      </c>
      <c r="B14" s="115">
        <v>110</v>
      </c>
      <c r="C14" s="88"/>
    </row>
    <row r="17" spans="1:2" ht="13.5">
      <c r="A17" s="110"/>
      <c r="B17" s="110" t="s">
        <v>94</v>
      </c>
    </row>
    <row r="18" spans="1:2" ht="13.5">
      <c r="A18" s="105" t="s">
        <v>63</v>
      </c>
      <c r="B18" s="115">
        <v>3196</v>
      </c>
    </row>
    <row r="19" spans="1:2" ht="13.5">
      <c r="A19" s="104" t="s">
        <v>64</v>
      </c>
      <c r="B19" s="116">
        <v>2995</v>
      </c>
    </row>
    <row r="20" spans="1:2" ht="13.5">
      <c r="A20" s="104" t="s">
        <v>65</v>
      </c>
      <c r="B20" s="116">
        <v>3798</v>
      </c>
    </row>
    <row r="21" spans="1:2" ht="13.5">
      <c r="A21" s="105" t="s">
        <v>66</v>
      </c>
      <c r="B21" s="116">
        <v>3789</v>
      </c>
    </row>
    <row r="22" spans="1:2" ht="13.5">
      <c r="A22" s="104" t="s">
        <v>67</v>
      </c>
      <c r="B22" s="115">
        <v>1980</v>
      </c>
    </row>
    <row r="23" spans="1:2" ht="13.5">
      <c r="A23" s="104" t="s">
        <v>68</v>
      </c>
      <c r="B23" s="115">
        <v>1980</v>
      </c>
    </row>
    <row r="24" spans="1:2" ht="13.5">
      <c r="A24" s="104" t="s">
        <v>69</v>
      </c>
      <c r="B24" s="115">
        <v>8430</v>
      </c>
    </row>
    <row r="25" spans="1:2" ht="13.5">
      <c r="A25" s="104" t="s">
        <v>70</v>
      </c>
      <c r="B25" s="115">
        <v>8430</v>
      </c>
    </row>
    <row r="26" spans="1:2" ht="13.5">
      <c r="A26" s="104" t="s">
        <v>71</v>
      </c>
      <c r="B26" s="115">
        <v>8430</v>
      </c>
    </row>
    <row r="27" spans="1:2" ht="13.5">
      <c r="A27" s="104" t="s">
        <v>72</v>
      </c>
      <c r="B27" s="115">
        <v>5750</v>
      </c>
    </row>
    <row r="28" ht="13.5">
      <c r="A28" s="107"/>
    </row>
    <row r="30" spans="1:2" ht="13.5">
      <c r="A30" s="110"/>
      <c r="B30" s="110" t="s">
        <v>95</v>
      </c>
    </row>
    <row r="31" spans="1:2" ht="13.5">
      <c r="A31" s="105" t="s">
        <v>63</v>
      </c>
      <c r="B31" s="115">
        <v>3285</v>
      </c>
    </row>
    <row r="32" spans="1:2" ht="13.5">
      <c r="A32" s="104" t="s">
        <v>64</v>
      </c>
      <c r="B32" s="116">
        <v>3153</v>
      </c>
    </row>
    <row r="33" spans="1:2" ht="13.5">
      <c r="A33" s="104" t="s">
        <v>65</v>
      </c>
      <c r="B33" s="116">
        <v>2375</v>
      </c>
    </row>
    <row r="34" spans="1:2" ht="13.5">
      <c r="A34" s="105" t="s">
        <v>66</v>
      </c>
      <c r="B34" s="116">
        <v>2375</v>
      </c>
    </row>
    <row r="35" spans="1:2" ht="13.5">
      <c r="A35" s="104" t="s">
        <v>67</v>
      </c>
      <c r="B35" s="115">
        <v>5160</v>
      </c>
    </row>
    <row r="36" spans="1:2" ht="13.5">
      <c r="A36" s="104" t="s">
        <v>68</v>
      </c>
      <c r="B36" s="115">
        <v>5160</v>
      </c>
    </row>
    <row r="37" spans="1:2" ht="13.5">
      <c r="A37" s="104" t="s">
        <v>69</v>
      </c>
      <c r="B37" s="115">
        <v>0</v>
      </c>
    </row>
    <row r="38" spans="1:2" ht="13.5">
      <c r="A38" s="104" t="s">
        <v>70</v>
      </c>
      <c r="B38" s="115">
        <v>0</v>
      </c>
    </row>
    <row r="39" spans="1:2" ht="13.5">
      <c r="A39" s="104" t="s">
        <v>71</v>
      </c>
      <c r="B39" s="115">
        <v>0</v>
      </c>
    </row>
    <row r="40" spans="1:2" ht="13.5">
      <c r="A40" s="104" t="s">
        <v>72</v>
      </c>
      <c r="B40" s="115">
        <v>1312</v>
      </c>
    </row>
    <row r="43" spans="1:2" ht="13.5">
      <c r="A43" s="110"/>
      <c r="B43" s="110" t="s">
        <v>96</v>
      </c>
    </row>
    <row r="44" spans="1:2" ht="13.5">
      <c r="A44" s="105" t="s">
        <v>63</v>
      </c>
      <c r="B44" s="115">
        <v>6</v>
      </c>
    </row>
    <row r="45" spans="1:2" ht="13.5">
      <c r="A45" s="104" t="s">
        <v>64</v>
      </c>
      <c r="B45" s="115">
        <v>5</v>
      </c>
    </row>
    <row r="46" spans="1:2" ht="13.5">
      <c r="A46" s="104" t="s">
        <v>65</v>
      </c>
      <c r="B46" s="115">
        <v>6</v>
      </c>
    </row>
    <row r="47" spans="1:2" ht="13.5">
      <c r="A47" s="105" t="s">
        <v>66</v>
      </c>
      <c r="B47" s="115">
        <v>6</v>
      </c>
    </row>
    <row r="48" spans="1:2" ht="13.5">
      <c r="A48" s="104" t="s">
        <v>67</v>
      </c>
      <c r="B48" s="115">
        <v>4</v>
      </c>
    </row>
    <row r="49" spans="1:2" ht="13.5">
      <c r="A49" s="104" t="s">
        <v>68</v>
      </c>
      <c r="B49" s="115">
        <v>4</v>
      </c>
    </row>
    <row r="50" spans="1:2" ht="13.5">
      <c r="A50" s="104" t="s">
        <v>69</v>
      </c>
      <c r="B50" s="115">
        <v>4</v>
      </c>
    </row>
    <row r="51" spans="1:2" ht="13.5">
      <c r="A51" s="104" t="s">
        <v>70</v>
      </c>
      <c r="B51" s="115">
        <v>4</v>
      </c>
    </row>
    <row r="52" spans="1:2" ht="13.5">
      <c r="A52" s="104" t="s">
        <v>71</v>
      </c>
      <c r="B52" s="115">
        <v>4</v>
      </c>
    </row>
    <row r="53" spans="1:2" ht="13.5">
      <c r="A53" s="104" t="s">
        <v>72</v>
      </c>
      <c r="B53" s="115">
        <v>4</v>
      </c>
    </row>
    <row r="55" ht="13.5">
      <c r="A55" s="107"/>
    </row>
    <row r="56" spans="1:2" ht="13.5">
      <c r="A56" s="107"/>
      <c r="B56" s="107"/>
    </row>
    <row r="57" spans="1:2" ht="13.5">
      <c r="A57" s="158" t="s">
        <v>97</v>
      </c>
      <c r="B57" s="159"/>
    </row>
    <row r="59" spans="1:2" ht="13.5">
      <c r="A59" s="110"/>
      <c r="B59" s="110" t="s">
        <v>93</v>
      </c>
    </row>
    <row r="60" spans="1:2" ht="13.5">
      <c r="A60" s="105" t="s">
        <v>63</v>
      </c>
      <c r="B60" s="115">
        <v>78.2</v>
      </c>
    </row>
    <row r="61" spans="1:2" ht="13.5">
      <c r="A61" s="104" t="s">
        <v>64</v>
      </c>
      <c r="B61" s="116">
        <v>32</v>
      </c>
    </row>
    <row r="62" spans="1:2" ht="13.5">
      <c r="A62" s="104" t="s">
        <v>65</v>
      </c>
      <c r="B62" s="116">
        <v>69.5</v>
      </c>
    </row>
    <row r="63" spans="1:2" ht="13.5">
      <c r="A63" s="105" t="s">
        <v>66</v>
      </c>
      <c r="B63" s="116">
        <v>31.4</v>
      </c>
    </row>
    <row r="64" spans="1:2" ht="13.5">
      <c r="A64" s="104" t="s">
        <v>67</v>
      </c>
      <c r="B64" s="115">
        <v>800</v>
      </c>
    </row>
    <row r="65" spans="1:2" ht="13.5">
      <c r="A65" s="104" t="s">
        <v>68</v>
      </c>
      <c r="B65" s="115">
        <v>350</v>
      </c>
    </row>
    <row r="66" spans="1:2" ht="13.5">
      <c r="A66" s="104" t="s">
        <v>69</v>
      </c>
      <c r="B66" s="115">
        <v>350</v>
      </c>
    </row>
    <row r="67" spans="1:2" ht="13.5">
      <c r="A67" s="104" t="s">
        <v>70</v>
      </c>
      <c r="B67" s="115">
        <v>13</v>
      </c>
    </row>
    <row r="68" spans="1:2" ht="13.5">
      <c r="A68" s="104" t="s">
        <v>71</v>
      </c>
      <c r="B68" s="115">
        <v>350</v>
      </c>
    </row>
    <row r="69" spans="1:2" ht="13.5">
      <c r="A69" s="104" t="s">
        <v>72</v>
      </c>
      <c r="B69" s="115">
        <v>18</v>
      </c>
    </row>
    <row r="72" spans="1:2" ht="13.5">
      <c r="A72" s="110"/>
      <c r="B72" s="110" t="s">
        <v>94</v>
      </c>
    </row>
    <row r="73" spans="1:2" ht="13.5">
      <c r="A73" s="105" t="s">
        <v>63</v>
      </c>
      <c r="B73" s="117">
        <v>2.2</v>
      </c>
    </row>
    <row r="74" spans="1:2" ht="13.5">
      <c r="A74" s="104" t="s">
        <v>64</v>
      </c>
      <c r="B74" s="116">
        <v>3</v>
      </c>
    </row>
    <row r="75" spans="1:2" ht="13.5">
      <c r="A75" s="104" t="s">
        <v>65</v>
      </c>
      <c r="B75" s="118">
        <v>1.5</v>
      </c>
    </row>
    <row r="76" spans="1:2" ht="13.5">
      <c r="A76" s="105" t="s">
        <v>66</v>
      </c>
      <c r="B76" s="116">
        <v>0.9</v>
      </c>
    </row>
    <row r="77" spans="1:2" ht="13.5">
      <c r="A77" s="104" t="s">
        <v>67</v>
      </c>
      <c r="B77" s="115">
        <v>95</v>
      </c>
    </row>
    <row r="78" spans="1:2" ht="13.5">
      <c r="A78" s="104" t="s">
        <v>68</v>
      </c>
      <c r="B78" s="115">
        <v>50</v>
      </c>
    </row>
    <row r="79" spans="1:2" ht="13.5">
      <c r="A79" s="104" t="s">
        <v>69</v>
      </c>
      <c r="B79" s="115">
        <v>50</v>
      </c>
    </row>
    <row r="80" spans="1:2" ht="13.5">
      <c r="A80" s="104" t="s">
        <v>70</v>
      </c>
      <c r="B80" s="115">
        <v>3.5</v>
      </c>
    </row>
    <row r="81" spans="1:2" ht="13.5">
      <c r="A81" s="104" t="s">
        <v>71</v>
      </c>
      <c r="B81" s="115">
        <v>50</v>
      </c>
    </row>
    <row r="82" spans="1:2" ht="13.5">
      <c r="A82" s="104" t="s">
        <v>72</v>
      </c>
      <c r="B82" s="115">
        <v>6</v>
      </c>
    </row>
    <row r="83" ht="13.5">
      <c r="A83" s="111"/>
    </row>
    <row r="85" spans="1:2" ht="13.5">
      <c r="A85" s="110"/>
      <c r="B85" s="110" t="s">
        <v>95</v>
      </c>
    </row>
    <row r="86" spans="1:2" ht="13.5">
      <c r="A86" s="105" t="s">
        <v>63</v>
      </c>
      <c r="B86" s="115">
        <v>2.7</v>
      </c>
    </row>
    <row r="87" spans="1:2" ht="13.5">
      <c r="A87" s="104" t="s">
        <v>64</v>
      </c>
      <c r="B87" s="116">
        <v>1.5</v>
      </c>
    </row>
    <row r="88" spans="1:2" ht="13.5">
      <c r="A88" s="104" t="s">
        <v>65</v>
      </c>
      <c r="B88" s="116">
        <v>0.8</v>
      </c>
    </row>
    <row r="89" spans="1:2" ht="13.5">
      <c r="A89" s="105" t="s">
        <v>66</v>
      </c>
      <c r="B89" s="116">
        <v>2</v>
      </c>
    </row>
    <row r="90" spans="1:2" ht="13.5">
      <c r="A90" s="104" t="s">
        <v>67</v>
      </c>
      <c r="B90" s="115">
        <v>2</v>
      </c>
    </row>
    <row r="91" spans="1:2" ht="13.5">
      <c r="A91" s="104" t="s">
        <v>68</v>
      </c>
      <c r="B91" s="115">
        <v>2</v>
      </c>
    </row>
    <row r="92" spans="1:2" ht="13.5">
      <c r="A92" s="104" t="s">
        <v>69</v>
      </c>
      <c r="B92" s="115">
        <v>2</v>
      </c>
    </row>
    <row r="93" spans="1:2" ht="13.5">
      <c r="A93" s="104" t="s">
        <v>70</v>
      </c>
      <c r="B93" s="115">
        <v>0</v>
      </c>
    </row>
    <row r="94" spans="1:2" ht="13.5">
      <c r="A94" s="104" t="s">
        <v>71</v>
      </c>
      <c r="B94" s="115">
        <v>2</v>
      </c>
    </row>
    <row r="95" spans="1:2" ht="13.5">
      <c r="A95" s="104" t="s">
        <v>72</v>
      </c>
      <c r="B95" s="115">
        <v>2</v>
      </c>
    </row>
    <row r="96" ht="13.5">
      <c r="A96" s="111"/>
    </row>
    <row r="98" spans="1:2" ht="42" customHeight="1">
      <c r="A98" s="143" t="s">
        <v>98</v>
      </c>
      <c r="B98" s="143"/>
    </row>
  </sheetData>
  <mergeCells count="3">
    <mergeCell ref="A2:B2"/>
    <mergeCell ref="A98:B98"/>
    <mergeCell ref="A57:B5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Miha Tomšič</cp:lastModifiedBy>
  <cp:lastPrinted>2008-02-27T14:15:58Z</cp:lastPrinted>
  <dcterms:created xsi:type="dcterms:W3CDTF">2003-10-06T09:51:09Z</dcterms:created>
  <dcterms:modified xsi:type="dcterms:W3CDTF">2008-02-27T14:42:02Z</dcterms:modified>
  <cp:category/>
  <cp:version/>
  <cp:contentType/>
  <cp:contentStatus/>
</cp:coreProperties>
</file>